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tumas7400-my.sharepoint.com/personal/barry_jordan_optumas_com/Documents/Desktop/Nebraska/MCO Procurement/RFP Question Responses/Round 2/"/>
    </mc:Choice>
  </mc:AlternateContent>
  <xr:revisionPtr revIDLastSave="141" documentId="8_{0AF43052-A12C-4076-89A8-946763CDC627}" xr6:coauthVersionLast="47" xr6:coauthVersionMax="47" xr10:uidLastSave="{F5FA0364-06C1-425A-9065-7B7C3ECCD245}"/>
  <bookViews>
    <workbookView xWindow="-120" yWindow="-120" windowWidth="29040" windowHeight="15840" tabRatio="776" xr2:uid="{70B6535F-35F6-40FD-9A15-302AD428EB52}"/>
  </bookViews>
  <sheets>
    <sheet name="Contents" sheetId="5" r:id="rId1"/>
    <sheet name="Expansion RC Calc Examples" sheetId="6" r:id="rId2"/>
    <sheet name="Non-Exp HIPP RC Calc Examples" sheetId="7" r:id="rId3"/>
  </sheets>
  <definedNames>
    <definedName name="_xlnm.Print_Area" localSheetId="0">Contents!$B$2:$C$4</definedName>
    <definedName name="_xlnm.Print_Area" localSheetId="1">'Expansion RC Calc Examples'!$B$2:$D$33,'Expansion RC Calc Examples'!$F$2:$H$33,'Expansion RC Calc Examples'!$J$2:$L$33</definedName>
    <definedName name="_xlnm.Print_Area" localSheetId="2">'Non-Exp HIPP RC Calc Examples'!$B$2:$D$34,'Non-Exp HIPP RC Calc Examples'!$F$2:$H$34,'Non-Exp HIPP RC Calc Examples'!$J$2:$L$34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7" l="1"/>
  <c r="H10" i="7"/>
  <c r="D10" i="7"/>
  <c r="L10" i="6"/>
  <c r="H10" i="6"/>
  <c r="L25" i="6"/>
  <c r="L24" i="6"/>
  <c r="L21" i="6"/>
  <c r="H25" i="6"/>
  <c r="H24" i="6"/>
  <c r="H21" i="6"/>
  <c r="D21" i="7" l="1"/>
  <c r="L25" i="7"/>
  <c r="L24" i="7"/>
  <c r="L21" i="7"/>
  <c r="L9" i="7"/>
  <c r="H25" i="7"/>
  <c r="H24" i="7"/>
  <c r="H21" i="7"/>
  <c r="H9" i="7"/>
  <c r="L11" i="7" l="1"/>
  <c r="L14" i="7" s="1"/>
  <c r="L22" i="7" s="1"/>
  <c r="H11" i="7"/>
  <c r="H14" i="7" s="1"/>
  <c r="H22" i="7" s="1"/>
  <c r="D25" i="7"/>
  <c r="D24" i="7"/>
  <c r="D9" i="7"/>
  <c r="D21" i="6"/>
  <c r="D25" i="6"/>
  <c r="L9" i="6"/>
  <c r="H9" i="6"/>
  <c r="L26" i="7" l="1"/>
  <c r="L28" i="7" s="1"/>
  <c r="L27" i="7"/>
  <c r="H26" i="7"/>
  <c r="H27" i="7"/>
  <c r="D11" i="7"/>
  <c r="D14" i="7" s="1"/>
  <c r="D22" i="7" s="1"/>
  <c r="D26" i="7" s="1"/>
  <c r="L11" i="6"/>
  <c r="L14" i="6" s="1"/>
  <c r="L22" i="6" s="1"/>
  <c r="H11" i="6"/>
  <c r="H14" i="6" s="1"/>
  <c r="H22" i="6" s="1"/>
  <c r="L26" i="6" l="1"/>
  <c r="L28" i="6" s="1"/>
  <c r="L27" i="6"/>
  <c r="H26" i="6"/>
  <c r="H27" i="6"/>
  <c r="H28" i="6" s="1"/>
  <c r="H28" i="7"/>
  <c r="D27" i="7"/>
  <c r="D28" i="7" s="1"/>
  <c r="D24" i="6" l="1"/>
  <c r="D9" i="6" l="1"/>
  <c r="D10" i="6" l="1"/>
  <c r="D11" i="6" l="1"/>
  <c r="D14" i="6" s="1"/>
  <c r="D22" i="6" s="1"/>
  <c r="D26" i="6" l="1"/>
  <c r="D28" i="6" s="1"/>
  <c r="D2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Optumas</author>
  </authors>
  <commentList>
    <comment ref="D10" authorId="0" shapeId="0" xr:uid="{3C075587-EA8C-4FAA-8120-562F4AF691F2}">
      <text>
        <r>
          <rPr>
            <b/>
            <sz val="9"/>
            <color indexed="81"/>
            <rFont val="Tahoma"/>
            <family val="2"/>
          </rPr>
          <t>Optumas:</t>
        </r>
        <r>
          <rPr>
            <sz val="9"/>
            <color indexed="81"/>
            <rFont val="Tahoma"/>
            <family val="2"/>
          </rPr>
          <t xml:space="preserve">
90% earnback used purely for illustrative purposes to show interaction between withhold and revenue used in risk corridor calculations</t>
        </r>
      </text>
    </comment>
    <comment ref="H10" authorId="0" shapeId="0" xr:uid="{2189BF29-1FB9-41F2-BB4B-03F515454F36}">
      <text>
        <r>
          <rPr>
            <b/>
            <sz val="9"/>
            <color indexed="81"/>
            <rFont val="Tahoma"/>
            <family val="2"/>
          </rPr>
          <t>Optumas:</t>
        </r>
        <r>
          <rPr>
            <sz val="9"/>
            <color indexed="81"/>
            <rFont val="Tahoma"/>
            <family val="2"/>
          </rPr>
          <t xml:space="preserve">
90% earnback used purely for illustrative purposes to show interaction between withhold and revenue used in risk corridor calculations</t>
        </r>
      </text>
    </comment>
    <comment ref="L10" authorId="0" shapeId="0" xr:uid="{1AC9B46B-4211-4F5A-8645-0454FCD53466}">
      <text>
        <r>
          <rPr>
            <b/>
            <sz val="9"/>
            <color indexed="81"/>
            <rFont val="Tahoma"/>
            <family val="2"/>
          </rPr>
          <t>Optumas:</t>
        </r>
        <r>
          <rPr>
            <sz val="9"/>
            <color indexed="81"/>
            <rFont val="Tahoma"/>
            <family val="2"/>
          </rPr>
          <t xml:space="preserve">
90% earnback used purely for illustrative purposes to show interaction between withhold and revenue used in risk corridor calculations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Optumas</author>
  </authors>
  <commentList>
    <comment ref="D10" authorId="0" shapeId="0" xr:uid="{F5D79C90-10FA-44A3-AC97-72CBD99D9A1C}">
      <text>
        <r>
          <rPr>
            <b/>
            <sz val="9"/>
            <color indexed="81"/>
            <rFont val="Tahoma"/>
            <family val="2"/>
          </rPr>
          <t>Optumas:</t>
        </r>
        <r>
          <rPr>
            <sz val="9"/>
            <color indexed="81"/>
            <rFont val="Tahoma"/>
            <family val="2"/>
          </rPr>
          <t xml:space="preserve">
90% earnback used purely for illustrative purposes to show interaction between withhold and revenue used in risk corridor calculations</t>
        </r>
      </text>
    </comment>
    <comment ref="H10" authorId="0" shapeId="0" xr:uid="{062408AB-FE77-460C-B242-C306F628CA5F}">
      <text>
        <r>
          <rPr>
            <b/>
            <sz val="9"/>
            <color indexed="81"/>
            <rFont val="Tahoma"/>
            <family val="2"/>
          </rPr>
          <t>Optumas:</t>
        </r>
        <r>
          <rPr>
            <sz val="9"/>
            <color indexed="81"/>
            <rFont val="Tahoma"/>
            <family val="2"/>
          </rPr>
          <t xml:space="preserve">
90% earnback used purely for illustrative purposes to show interaction between withhold and revenue used in risk corridor calculations</t>
        </r>
      </text>
    </comment>
    <comment ref="L10" authorId="0" shapeId="0" xr:uid="{F1BD5BBF-1B2B-4871-9720-A7D051DADB1D}">
      <text>
        <r>
          <rPr>
            <b/>
            <sz val="9"/>
            <color indexed="81"/>
            <rFont val="Tahoma"/>
            <family val="2"/>
          </rPr>
          <t>Optumas:</t>
        </r>
        <r>
          <rPr>
            <sz val="9"/>
            <color indexed="81"/>
            <rFont val="Tahoma"/>
            <family val="2"/>
          </rPr>
          <t xml:space="preserve">
90% earnback used purely for illustrative purposes to show interaction between withhold and revenue used in risk corridor calculations</t>
        </r>
      </text>
    </comment>
    <comment ref="D23" authorId="0" shapeId="0" xr:uid="{D389EF1E-9FE5-4853-BB90-6515838EA4EE}">
      <text>
        <r>
          <rPr>
            <b/>
            <sz val="9"/>
            <color indexed="81"/>
            <rFont val="Tahoma"/>
            <family val="2"/>
          </rPr>
          <t>Optumas:</t>
        </r>
        <r>
          <rPr>
            <sz val="9"/>
            <color indexed="81"/>
            <rFont val="Tahoma"/>
            <family val="2"/>
          </rPr>
          <t xml:space="preserve">
This MLR target will vary depending upon actual mix between HIPP cohorts due to differences in MLR targets at cohort level</t>
        </r>
      </text>
    </comment>
    <comment ref="H23" authorId="0" shapeId="0" xr:uid="{888B3018-0BF7-4506-AD32-DC90AB5BAA13}">
      <text>
        <r>
          <rPr>
            <b/>
            <sz val="9"/>
            <color indexed="81"/>
            <rFont val="Tahoma"/>
            <family val="2"/>
          </rPr>
          <t>Optumas:</t>
        </r>
        <r>
          <rPr>
            <sz val="9"/>
            <color indexed="81"/>
            <rFont val="Tahoma"/>
            <family val="2"/>
          </rPr>
          <t xml:space="preserve">
This MLR target will vary depending upon actual mix between HIPP cohorts due to differences in MLR targets at cohort level</t>
        </r>
      </text>
    </comment>
    <comment ref="L23" authorId="0" shapeId="0" xr:uid="{30D321A2-22E9-4A5F-B0FF-218D8005661F}">
      <text>
        <r>
          <rPr>
            <b/>
            <sz val="9"/>
            <color indexed="81"/>
            <rFont val="Tahoma"/>
            <family val="2"/>
          </rPr>
          <t>Optumas:</t>
        </r>
        <r>
          <rPr>
            <sz val="9"/>
            <color indexed="81"/>
            <rFont val="Tahoma"/>
            <family val="2"/>
          </rPr>
          <t xml:space="preserve">
This MLR target will vary depending upon actual mix between HIPP cohorts due to differences in MLR targets at cohort level</t>
        </r>
      </text>
    </comment>
  </commentList>
</comments>
</file>

<file path=xl/sharedStrings.xml><?xml version="1.0" encoding="utf-8"?>
<sst xmlns="http://schemas.openxmlformats.org/spreadsheetml/2006/main" count="296" uniqueCount="60">
  <si>
    <t>Line</t>
  </si>
  <si>
    <t>Earned Revenue</t>
  </si>
  <si>
    <t>A</t>
  </si>
  <si>
    <t>Capitation Payment (Includes UNMC Directed Payment and Gross Withhold)</t>
  </si>
  <si>
    <t>B</t>
  </si>
  <si>
    <t>C</t>
  </si>
  <si>
    <t>Contractor Withhold (A * 1.5%)</t>
  </si>
  <si>
    <t>D</t>
  </si>
  <si>
    <t>Earned Withhold</t>
  </si>
  <si>
    <t>E</t>
  </si>
  <si>
    <t>F</t>
  </si>
  <si>
    <t>G</t>
  </si>
  <si>
    <t>H</t>
  </si>
  <si>
    <t>I</t>
  </si>
  <si>
    <t>J</t>
  </si>
  <si>
    <t>Claims Incurred (Non-SubCap)</t>
  </si>
  <si>
    <t>K</t>
  </si>
  <si>
    <t>L</t>
  </si>
  <si>
    <t>Estimated IBNR (Non-SubCap)</t>
  </si>
  <si>
    <t>M</t>
  </si>
  <si>
    <t>Non-Claim Medical Payments (e.g. CAH settlements, etc.)</t>
  </si>
  <si>
    <t>N</t>
  </si>
  <si>
    <t>Reinsurance Premiums Less Recoveries</t>
  </si>
  <si>
    <t>O</t>
  </si>
  <si>
    <t>P</t>
  </si>
  <si>
    <t>Q</t>
  </si>
  <si>
    <t>R</t>
  </si>
  <si>
    <t>Claims Incurred (SubCap)</t>
  </si>
  <si>
    <t>Estimated IBNR (SubCap)</t>
  </si>
  <si>
    <t>Else, 0</t>
  </si>
  <si>
    <t>Tab Name</t>
  </si>
  <si>
    <t>Contents</t>
  </si>
  <si>
    <t>Earned Revenue (Net Capitation Payments)</t>
  </si>
  <si>
    <t>Heritage Health: Medicaid Expansion Risk Corridor</t>
  </si>
  <si>
    <t>Earned Revenue for MLR/Risk Corridor (A - B + C)</t>
  </si>
  <si>
    <t>Medicaid Expansion MLR-Based Risk Corridor</t>
  </si>
  <si>
    <t>Total Medical Expenses (E + F + G + H + I + J)</t>
  </si>
  <si>
    <t>Medical Expenses divided by Earned Revenue (K / D)</t>
  </si>
  <si>
    <t>Minimum MLR % Target</t>
  </si>
  <si>
    <t>Upper 2% Target (M + 2%)</t>
  </si>
  <si>
    <t>Lower 2% Target (M - 2%)</t>
  </si>
  <si>
    <t>Percentage Above Upper 2% Target [max(0, L - N)]</t>
  </si>
  <si>
    <t>Percentage Below Lower 2% Target [max(0, O - L)]</t>
  </si>
  <si>
    <t>Expansion RC Calc Examples</t>
  </si>
  <si>
    <t>This tab provides example scenarios of potential payout/recoupments under the Medicaid Expansion population risk corridor. Note that Medicaid Expansion HIPP populations are included within this corridor.</t>
  </si>
  <si>
    <t>Non-Exp HIPP RC Calc Examples</t>
  </si>
  <si>
    <t>Hypothetical Non-Expansion HIPP MLR-Based Risk Corridor Calculations</t>
  </si>
  <si>
    <t>Hypothetical Medicaid Expansion MLR-Based Risk Corridor Calculations</t>
  </si>
  <si>
    <t>Heritage Health: Non-Expansion HIPP Risk Corridor</t>
  </si>
  <si>
    <t>Non-Expansion HIPP MLR-Based Risk Corridor</t>
  </si>
  <si>
    <t>This tab provides example scenarios of potential payout/recoupments under the non-Expansion HIPP risk corridor.</t>
  </si>
  <si>
    <t>If P &gt; 0.0%, then -1*(D - (K/N))</t>
  </si>
  <si>
    <t>Else, if Q &gt; 0.0%, then -1*(D-(K/O))</t>
  </si>
  <si>
    <r>
      <t xml:space="preserve">Expansion (MCO)/State Risk Corridor Payment 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</si>
  <si>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r>
      <t xml:space="preserve">HIPP (MCO)/State Risk Corridor Payment 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</si>
  <si>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t>Capitation Payment (Gross Withhold)</t>
  </si>
  <si>
    <t>Scenario 2 - MLR Experience Below Corridor Bands</t>
  </si>
  <si>
    <t>Scenario 3 - MLR Experience Above Corridor Bands</t>
  </si>
  <si>
    <t>Scenario 1 - MLR Experience Within Corridor Bands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</si>
  <si>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Risk Corridor Payout/Recoupment formula: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</si>
</sst>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7030A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9" fillId="3" borderId="1" xfId="0" applyFont="1" applyFill="1" applyBorder="1" applyAlignment="1">
      <alignment horizontal="centerContinuous" vertical="center"/>
    </xf>
    <xf numFmtId="0" fontId="9" fillId="3" borderId="7" xfId="0" applyFont="1" applyFill="1" applyBorder="1" applyAlignment="1">
      <alignment horizontal="centerContinuous"/>
    </xf>
    <xf numFmtId="0" fontId="9" fillId="3" borderId="2" xfId="0" applyFont="1" applyFill="1" applyBorder="1" applyAlignment="1">
      <alignment horizontal="centerContinuous"/>
    </xf>
    <xf numFmtId="0" fontId="5" fillId="4" borderId="5" xfId="0" applyFont="1" applyFill="1" applyBorder="1" applyAlignment="1">
      <alignment horizontal="centerContinuous" vertical="center"/>
    </xf>
    <xf numFmtId="0" fontId="2" fillId="2" borderId="5" xfId="0" applyFont="1" applyFill="1" applyBorder="1"/>
    <xf numFmtId="164" fontId="4" fillId="2" borderId="8" xfId="1" applyNumberFormat="1" applyFont="1" applyFill="1" applyBorder="1"/>
    <xf numFmtId="0" fontId="2" fillId="2" borderId="6" xfId="0" applyFont="1" applyFill="1" applyBorder="1"/>
    <xf numFmtId="164" fontId="4" fillId="2" borderId="9" xfId="1" applyNumberFormat="1" applyFont="1" applyFill="1" applyBorder="1"/>
    <xf numFmtId="0" fontId="2" fillId="2" borderId="10" xfId="0" applyFont="1" applyFill="1" applyBorder="1"/>
    <xf numFmtId="164" fontId="4" fillId="2" borderId="11" xfId="1" applyNumberFormat="1" applyFont="1" applyFill="1" applyBorder="1"/>
    <xf numFmtId="0" fontId="2" fillId="2" borderId="4" xfId="0" applyFont="1" applyFill="1" applyBorder="1"/>
    <xf numFmtId="164" fontId="2" fillId="2" borderId="12" xfId="1" applyNumberFormat="1" applyFont="1" applyFill="1" applyBorder="1"/>
    <xf numFmtId="0" fontId="2" fillId="2" borderId="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164" fontId="4" fillId="2" borderId="8" xfId="1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164" fontId="10" fillId="2" borderId="9" xfId="1" applyNumberFormat="1" applyFont="1" applyFill="1" applyBorder="1" applyAlignment="1">
      <alignment vertical="center"/>
    </xf>
    <xf numFmtId="164" fontId="4" fillId="2" borderId="9" xfId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164" fontId="3" fillId="2" borderId="12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0" fontId="2" fillId="0" borderId="0" xfId="0" applyFont="1" applyFill="1" applyAlignment="1">
      <alignment horizontal="left" indent="3"/>
    </xf>
    <xf numFmtId="0" fontId="3" fillId="0" borderId="0" xfId="0" applyFont="1" applyAlignment="1">
      <alignment vertical="center"/>
    </xf>
    <xf numFmtId="0" fontId="13" fillId="0" borderId="0" xfId="0" applyFont="1"/>
    <xf numFmtId="0" fontId="0" fillId="0" borderId="3" xfId="0" applyBorder="1" applyAlignment="1">
      <alignment wrapText="1"/>
    </xf>
    <xf numFmtId="0" fontId="0" fillId="0" borderId="3" xfId="0" applyBorder="1" applyAlignment="1">
      <alignment vertical="center"/>
    </xf>
    <xf numFmtId="0" fontId="8" fillId="3" borderId="3" xfId="0" applyFont="1" applyFill="1" applyBorder="1" applyAlignment="1">
      <alignment horizontal="center"/>
    </xf>
    <xf numFmtId="10" fontId="10" fillId="2" borderId="9" xfId="2" applyNumberFormat="1" applyFont="1" applyFill="1" applyBorder="1" applyAlignment="1">
      <alignment vertical="center"/>
    </xf>
    <xf numFmtId="10" fontId="4" fillId="2" borderId="9" xfId="2" applyNumberFormat="1" applyFont="1" applyFill="1" applyBorder="1" applyAlignment="1">
      <alignment vertical="center"/>
    </xf>
    <xf numFmtId="10" fontId="4" fillId="2" borderId="11" xfId="2" applyNumberFormat="1" applyFont="1" applyFill="1" applyBorder="1" applyAlignment="1">
      <alignment vertical="center"/>
    </xf>
    <xf numFmtId="0" fontId="0" fillId="0" borderId="0" xfId="0" applyFill="1"/>
    <xf numFmtId="164" fontId="10" fillId="2" borderId="8" xfId="1" applyNumberFormat="1" applyFont="1" applyFill="1" applyBorder="1"/>
    <xf numFmtId="165" fontId="2" fillId="0" borderId="0" xfId="2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A63DA-BA02-4582-8B79-A0D96166110F}">
  <sheetPr>
    <pageSetUpPr fitToPage="1"/>
  </sheetPr>
  <dimension ref="B2:C4"/>
  <sheetViews>
    <sheetView tabSelected="1" zoomScale="130" zoomScaleNormal="130" workbookViewId="0"/>
  </sheetViews>
  <sheetFormatPr defaultRowHeight="15" x14ac:dyDescent="0.25"/>
  <cols>
    <col min="2" max="2" width="28" bestFit="1" customWidth="1"/>
    <col min="3" max="3" width="74.140625" customWidth="1"/>
  </cols>
  <sheetData>
    <row r="2" spans="2:3" x14ac:dyDescent="0.25">
      <c r="B2" s="34" t="s">
        <v>30</v>
      </c>
      <c r="C2" s="34" t="s">
        <v>31</v>
      </c>
    </row>
    <row r="3" spans="2:3" ht="45" x14ac:dyDescent="0.25">
      <c r="B3" s="33" t="s">
        <v>43</v>
      </c>
      <c r="C3" s="32" t="s">
        <v>44</v>
      </c>
    </row>
    <row r="4" spans="2:3" ht="30" x14ac:dyDescent="0.25">
      <c r="B4" s="33" t="s">
        <v>45</v>
      </c>
      <c r="C4" s="32" t="s">
        <v>50</v>
      </c>
    </row>
  </sheetData>
  <pageMargins left="0.7" right="0.7" top="0.75" bottom="0.75" header="0.3" footer="0.3"/>
  <pageSetup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48B79-8D08-452F-A13F-AE3AF807F2B1}">
  <dimension ref="A2:L34"/>
  <sheetViews>
    <sheetView zoomScaleNormal="100" workbookViewId="0"/>
  </sheetViews>
  <sheetFormatPr defaultRowHeight="15" x14ac:dyDescent="0.25"/>
  <cols>
    <col min="2" max="2" width="5.42578125" style="1" customWidth="1"/>
    <col min="3" max="3" width="60.28515625" style="1" customWidth="1"/>
    <col min="4" max="4" width="20.85546875" style="1" customWidth="1"/>
    <col min="6" max="6" width="5.42578125" style="1" customWidth="1"/>
    <col min="7" max="7" width="60.28515625" style="1" customWidth="1"/>
    <col min="8" max="8" width="20.85546875" style="1" customWidth="1"/>
    <col min="10" max="10" width="5.42578125" style="1" customWidth="1"/>
    <col min="11" max="11" width="60.28515625" style="1" customWidth="1"/>
    <col min="12" max="12" width="20.85546875" style="1" customWidth="1"/>
  </cols>
  <sheetData>
    <row r="2" spans="2:12" x14ac:dyDescent="0.25">
      <c r="B2" s="31" t="s">
        <v>47</v>
      </c>
    </row>
    <row r="4" spans="2:12" x14ac:dyDescent="0.25">
      <c r="B4" s="30" t="s">
        <v>58</v>
      </c>
      <c r="F4" s="30" t="s">
        <v>56</v>
      </c>
      <c r="J4" s="30" t="s">
        <v>57</v>
      </c>
    </row>
    <row r="5" spans="2:12" x14ac:dyDescent="0.25">
      <c r="B5" s="2" t="s">
        <v>33</v>
      </c>
      <c r="C5" s="3"/>
      <c r="D5" s="4"/>
      <c r="F5" s="2" t="s">
        <v>33</v>
      </c>
      <c r="G5" s="3"/>
      <c r="H5" s="4"/>
      <c r="J5" s="2" t="s">
        <v>33</v>
      </c>
      <c r="K5" s="3"/>
      <c r="L5" s="4"/>
    </row>
    <row r="7" spans="2:12" x14ac:dyDescent="0.25">
      <c r="B7" s="5" t="s">
        <v>0</v>
      </c>
      <c r="C7" s="5" t="s">
        <v>1</v>
      </c>
      <c r="D7" s="5"/>
      <c r="F7" s="5" t="s">
        <v>0</v>
      </c>
      <c r="G7" s="5" t="s">
        <v>1</v>
      </c>
      <c r="H7" s="5"/>
      <c r="J7" s="5" t="s">
        <v>0</v>
      </c>
      <c r="K7" s="5" t="s">
        <v>1</v>
      </c>
      <c r="L7" s="5"/>
    </row>
    <row r="8" spans="2:12" x14ac:dyDescent="0.25">
      <c r="B8" s="6" t="s">
        <v>2</v>
      </c>
      <c r="C8" s="6" t="s">
        <v>3</v>
      </c>
      <c r="D8" s="39">
        <v>250000000</v>
      </c>
      <c r="F8" s="6" t="s">
        <v>2</v>
      </c>
      <c r="G8" s="6" t="s">
        <v>3</v>
      </c>
      <c r="H8" s="39">
        <v>250000000</v>
      </c>
      <c r="J8" s="6" t="s">
        <v>2</v>
      </c>
      <c r="K8" s="6" t="s">
        <v>3</v>
      </c>
      <c r="L8" s="39">
        <v>250000000</v>
      </c>
    </row>
    <row r="9" spans="2:12" x14ac:dyDescent="0.25">
      <c r="B9" s="8" t="s">
        <v>4</v>
      </c>
      <c r="C9" s="8" t="s">
        <v>6</v>
      </c>
      <c r="D9" s="9">
        <f>D8*1.5%</f>
        <v>3750000</v>
      </c>
      <c r="F9" s="8" t="s">
        <v>4</v>
      </c>
      <c r="G9" s="8" t="s">
        <v>6</v>
      </c>
      <c r="H9" s="9">
        <f>H8*1.5%</f>
        <v>3750000</v>
      </c>
      <c r="J9" s="8" t="s">
        <v>4</v>
      </c>
      <c r="K9" s="8" t="s">
        <v>6</v>
      </c>
      <c r="L9" s="9">
        <f>L8*1.5%</f>
        <v>3750000</v>
      </c>
    </row>
    <row r="10" spans="2:12" ht="15.75" thickBot="1" x14ac:dyDescent="0.3">
      <c r="B10" s="10" t="s">
        <v>5</v>
      </c>
      <c r="C10" s="10" t="s">
        <v>8</v>
      </c>
      <c r="D10" s="11">
        <f>90%*D9</f>
        <v>3375000</v>
      </c>
      <c r="F10" s="10" t="s">
        <v>5</v>
      </c>
      <c r="G10" s="10" t="s">
        <v>8</v>
      </c>
      <c r="H10" s="11">
        <f>90%*H9</f>
        <v>3375000</v>
      </c>
      <c r="J10" s="10" t="s">
        <v>5</v>
      </c>
      <c r="K10" s="10" t="s">
        <v>8</v>
      </c>
      <c r="L10" s="11">
        <f>90%*L9</f>
        <v>3375000</v>
      </c>
    </row>
    <row r="11" spans="2:12" ht="15.75" thickTop="1" x14ac:dyDescent="0.25">
      <c r="B11" s="12" t="s">
        <v>7</v>
      </c>
      <c r="C11" s="12" t="s">
        <v>34</v>
      </c>
      <c r="D11" s="13">
        <f>D8-D9+D10</f>
        <v>249625000</v>
      </c>
      <c r="F11" s="12" t="s">
        <v>7</v>
      </c>
      <c r="G11" s="12" t="s">
        <v>34</v>
      </c>
      <c r="H11" s="13">
        <f>H8-H9+H10</f>
        <v>249625000</v>
      </c>
      <c r="J11" s="12" t="s">
        <v>7</v>
      </c>
      <c r="K11" s="12" t="s">
        <v>34</v>
      </c>
      <c r="L11" s="13">
        <f>L8-L9+L10</f>
        <v>249625000</v>
      </c>
    </row>
    <row r="13" spans="2:12" x14ac:dyDescent="0.25">
      <c r="B13" s="5" t="s">
        <v>0</v>
      </c>
      <c r="C13" s="5" t="s">
        <v>35</v>
      </c>
      <c r="D13" s="5"/>
      <c r="F13" s="5" t="s">
        <v>0</v>
      </c>
      <c r="G13" s="5" t="s">
        <v>35</v>
      </c>
      <c r="H13" s="5"/>
      <c r="J13" s="5" t="s">
        <v>0</v>
      </c>
      <c r="K13" s="5" t="s">
        <v>35</v>
      </c>
      <c r="L13" s="5"/>
    </row>
    <row r="14" spans="2:12" x14ac:dyDescent="0.25">
      <c r="B14" s="14" t="s">
        <v>7</v>
      </c>
      <c r="C14" s="15" t="s">
        <v>32</v>
      </c>
      <c r="D14" s="16">
        <f>D11</f>
        <v>249625000</v>
      </c>
      <c r="F14" s="14" t="s">
        <v>7</v>
      </c>
      <c r="G14" s="15" t="s">
        <v>32</v>
      </c>
      <c r="H14" s="16">
        <f>H11</f>
        <v>249625000</v>
      </c>
      <c r="J14" s="14" t="s">
        <v>7</v>
      </c>
      <c r="K14" s="15" t="s">
        <v>32</v>
      </c>
      <c r="L14" s="16">
        <f>L11</f>
        <v>249625000</v>
      </c>
    </row>
    <row r="15" spans="2:12" x14ac:dyDescent="0.25">
      <c r="B15" s="17" t="s">
        <v>9</v>
      </c>
      <c r="C15" s="18" t="s">
        <v>15</v>
      </c>
      <c r="D15" s="19">
        <v>215000000</v>
      </c>
      <c r="F15" s="17" t="s">
        <v>9</v>
      </c>
      <c r="G15" s="18" t="s">
        <v>15</v>
      </c>
      <c r="H15" s="19">
        <v>205000000</v>
      </c>
      <c r="J15" s="17" t="s">
        <v>9</v>
      </c>
      <c r="K15" s="18" t="s">
        <v>15</v>
      </c>
      <c r="L15" s="19">
        <v>225000000</v>
      </c>
    </row>
    <row r="16" spans="2:12" x14ac:dyDescent="0.25">
      <c r="B16" s="17" t="s">
        <v>10</v>
      </c>
      <c r="C16" s="18" t="s">
        <v>27</v>
      </c>
      <c r="D16" s="19">
        <v>5000000</v>
      </c>
      <c r="F16" s="17" t="s">
        <v>10</v>
      </c>
      <c r="G16" s="18" t="s">
        <v>27</v>
      </c>
      <c r="H16" s="19">
        <v>5000000</v>
      </c>
      <c r="J16" s="17" t="s">
        <v>10</v>
      </c>
      <c r="K16" s="18" t="s">
        <v>27</v>
      </c>
      <c r="L16" s="19">
        <v>5000000</v>
      </c>
    </row>
    <row r="17" spans="1:12" x14ac:dyDescent="0.25">
      <c r="B17" s="17" t="s">
        <v>11</v>
      </c>
      <c r="C17" s="18" t="s">
        <v>18</v>
      </c>
      <c r="D17" s="19">
        <v>2000000</v>
      </c>
      <c r="F17" s="17" t="s">
        <v>11</v>
      </c>
      <c r="G17" s="18" t="s">
        <v>18</v>
      </c>
      <c r="H17" s="19">
        <v>2000000</v>
      </c>
      <c r="J17" s="17" t="s">
        <v>11</v>
      </c>
      <c r="K17" s="18" t="s">
        <v>18</v>
      </c>
      <c r="L17" s="19">
        <v>2000000</v>
      </c>
    </row>
    <row r="18" spans="1:12" x14ac:dyDescent="0.25">
      <c r="B18" s="17" t="s">
        <v>12</v>
      </c>
      <c r="C18" s="18" t="s">
        <v>28</v>
      </c>
      <c r="D18" s="19">
        <v>50000</v>
      </c>
      <c r="F18" s="17" t="s">
        <v>12</v>
      </c>
      <c r="G18" s="18" t="s">
        <v>28</v>
      </c>
      <c r="H18" s="19">
        <v>50000</v>
      </c>
      <c r="J18" s="17" t="s">
        <v>12</v>
      </c>
      <c r="K18" s="18" t="s">
        <v>28</v>
      </c>
      <c r="L18" s="19">
        <v>50000</v>
      </c>
    </row>
    <row r="19" spans="1:12" x14ac:dyDescent="0.25">
      <c r="B19" s="17" t="s">
        <v>13</v>
      </c>
      <c r="C19" s="18" t="s">
        <v>20</v>
      </c>
      <c r="D19" s="19">
        <v>2000000</v>
      </c>
      <c r="F19" s="17" t="s">
        <v>13</v>
      </c>
      <c r="G19" s="18" t="s">
        <v>20</v>
      </c>
      <c r="H19" s="19">
        <v>2000000</v>
      </c>
      <c r="J19" s="17" t="s">
        <v>13</v>
      </c>
      <c r="K19" s="18" t="s">
        <v>20</v>
      </c>
      <c r="L19" s="19">
        <v>2000000</v>
      </c>
    </row>
    <row r="20" spans="1:12" x14ac:dyDescent="0.25">
      <c r="B20" s="17" t="s">
        <v>14</v>
      </c>
      <c r="C20" s="18" t="s">
        <v>22</v>
      </c>
      <c r="D20" s="19">
        <v>-400000</v>
      </c>
      <c r="F20" s="17" t="s">
        <v>14</v>
      </c>
      <c r="G20" s="18" t="s">
        <v>22</v>
      </c>
      <c r="H20" s="19">
        <v>-400000</v>
      </c>
      <c r="J20" s="17" t="s">
        <v>14</v>
      </c>
      <c r="K20" s="18" t="s">
        <v>22</v>
      </c>
      <c r="L20" s="19">
        <v>-400000</v>
      </c>
    </row>
    <row r="21" spans="1:12" x14ac:dyDescent="0.25">
      <c r="B21" s="17" t="s">
        <v>16</v>
      </c>
      <c r="C21" s="18" t="s">
        <v>36</v>
      </c>
      <c r="D21" s="20">
        <f>SUM(D15:D20)</f>
        <v>223650000</v>
      </c>
      <c r="F21" s="17" t="s">
        <v>16</v>
      </c>
      <c r="G21" s="18" t="s">
        <v>36</v>
      </c>
      <c r="H21" s="20">
        <f>SUM(H15:H20)</f>
        <v>213650000</v>
      </c>
      <c r="J21" s="17" t="s">
        <v>16</v>
      </c>
      <c r="K21" s="18" t="s">
        <v>36</v>
      </c>
      <c r="L21" s="20">
        <f>SUM(L15:L20)</f>
        <v>233650000</v>
      </c>
    </row>
    <row r="22" spans="1:12" x14ac:dyDescent="0.25">
      <c r="B22" s="17" t="s">
        <v>17</v>
      </c>
      <c r="C22" s="18" t="s">
        <v>37</v>
      </c>
      <c r="D22" s="36">
        <f>D21/D14</f>
        <v>0.89594391587381073</v>
      </c>
      <c r="F22" s="17" t="s">
        <v>17</v>
      </c>
      <c r="G22" s="18" t="s">
        <v>37</v>
      </c>
      <c r="H22" s="36">
        <f>H21/H14</f>
        <v>0.85588382573860788</v>
      </c>
      <c r="J22" s="17" t="s">
        <v>17</v>
      </c>
      <c r="K22" s="18" t="s">
        <v>37</v>
      </c>
      <c r="L22" s="36">
        <f>L21/L14</f>
        <v>0.93600400600901357</v>
      </c>
    </row>
    <row r="23" spans="1:12" x14ac:dyDescent="0.25">
      <c r="B23" s="17" t="s">
        <v>19</v>
      </c>
      <c r="C23" s="18" t="s">
        <v>38</v>
      </c>
      <c r="D23" s="35">
        <v>0.89749999999999974</v>
      </c>
      <c r="F23" s="17" t="s">
        <v>19</v>
      </c>
      <c r="G23" s="18" t="s">
        <v>38</v>
      </c>
      <c r="H23" s="35">
        <v>0.89749999999999974</v>
      </c>
      <c r="J23" s="17" t="s">
        <v>19</v>
      </c>
      <c r="K23" s="18" t="s">
        <v>38</v>
      </c>
      <c r="L23" s="35">
        <v>0.89749999999999974</v>
      </c>
    </row>
    <row r="24" spans="1:12" x14ac:dyDescent="0.25">
      <c r="B24" s="17" t="s">
        <v>21</v>
      </c>
      <c r="C24" s="18" t="s">
        <v>39</v>
      </c>
      <c r="D24" s="36">
        <f>D23+2%</f>
        <v>0.91749999999999976</v>
      </c>
      <c r="F24" s="17" t="s">
        <v>21</v>
      </c>
      <c r="G24" s="18" t="s">
        <v>39</v>
      </c>
      <c r="H24" s="36">
        <f>H23+2%</f>
        <v>0.91749999999999976</v>
      </c>
      <c r="J24" s="17" t="s">
        <v>21</v>
      </c>
      <c r="K24" s="18" t="s">
        <v>39</v>
      </c>
      <c r="L24" s="36">
        <f>L23+2%</f>
        <v>0.91749999999999976</v>
      </c>
    </row>
    <row r="25" spans="1:12" x14ac:dyDescent="0.25">
      <c r="B25" s="17" t="s">
        <v>23</v>
      </c>
      <c r="C25" s="18" t="s">
        <v>40</v>
      </c>
      <c r="D25" s="36">
        <f>D23-2%</f>
        <v>0.87749999999999972</v>
      </c>
      <c r="F25" s="17" t="s">
        <v>23</v>
      </c>
      <c r="G25" s="18" t="s">
        <v>40</v>
      </c>
      <c r="H25" s="36">
        <f>H23-2%</f>
        <v>0.87749999999999972</v>
      </c>
      <c r="J25" s="17" t="s">
        <v>23</v>
      </c>
      <c r="K25" s="18" t="s">
        <v>40</v>
      </c>
      <c r="L25" s="36">
        <f>L23-2%</f>
        <v>0.87749999999999972</v>
      </c>
    </row>
    <row r="26" spans="1:12" x14ac:dyDescent="0.25">
      <c r="B26" s="17" t="s">
        <v>24</v>
      </c>
      <c r="C26" s="18" t="s">
        <v>41</v>
      </c>
      <c r="D26" s="36">
        <f>MAX(0,D22-D24)</f>
        <v>0</v>
      </c>
      <c r="F26" s="17" t="s">
        <v>24</v>
      </c>
      <c r="G26" s="18" t="s">
        <v>41</v>
      </c>
      <c r="H26" s="36">
        <f>MAX(0,H22-H24)</f>
        <v>0</v>
      </c>
      <c r="J26" s="17" t="s">
        <v>24</v>
      </c>
      <c r="K26" s="18" t="s">
        <v>41</v>
      </c>
      <c r="L26" s="36">
        <f>MAX(0,L22-L24)</f>
        <v>1.8504006009013807E-2</v>
      </c>
    </row>
    <row r="27" spans="1:12" ht="15.75" thickBot="1" x14ac:dyDescent="0.3">
      <c r="B27" s="21" t="s">
        <v>25</v>
      </c>
      <c r="C27" s="22" t="s">
        <v>42</v>
      </c>
      <c r="D27" s="37">
        <f>MAX(0,D25-D22)</f>
        <v>0</v>
      </c>
      <c r="F27" s="21" t="s">
        <v>25</v>
      </c>
      <c r="G27" s="22" t="s">
        <v>42</v>
      </c>
      <c r="H27" s="37">
        <f>MAX(0,H25-H22)</f>
        <v>2.1616174261391841E-2</v>
      </c>
      <c r="J27" s="21" t="s">
        <v>25</v>
      </c>
      <c r="K27" s="22" t="s">
        <v>42</v>
      </c>
      <c r="L27" s="37">
        <f>MAX(0,L25-L22)</f>
        <v>0</v>
      </c>
    </row>
    <row r="28" spans="1:12" ht="15.75" thickTop="1" x14ac:dyDescent="0.25">
      <c r="B28" s="23" t="s">
        <v>26</v>
      </c>
      <c r="C28" s="24" t="s">
        <v>53</v>
      </c>
      <c r="D28" s="25">
        <f>IF(D26&gt;0,-(D14-(D21/D24)),IF(D27&gt;0,-(D14-(D21/D25)),0))</f>
        <v>0</v>
      </c>
      <c r="F28" s="23" t="s">
        <v>26</v>
      </c>
      <c r="G28" s="24" t="s">
        <v>53</v>
      </c>
      <c r="H28" s="25">
        <f>IF(H26&gt;0,-(H14-(H21/H24)),IF(H27&gt;0,-(H14-(H21/H25)),0))</f>
        <v>-6149216.5242164433</v>
      </c>
      <c r="J28" s="23" t="s">
        <v>26</v>
      </c>
      <c r="K28" s="24" t="s">
        <v>53</v>
      </c>
      <c r="L28" s="25">
        <f>IF(L26&gt;0,-(L14-(L21/L24)),IF(L27&gt;0,-(L14-(L21/L25)),0))</f>
        <v>5034400.5449591875</v>
      </c>
    </row>
    <row r="29" spans="1:12" ht="15.75" x14ac:dyDescent="0.25">
      <c r="A29" s="38"/>
      <c r="B29" s="26" t="s">
        <v>59</v>
      </c>
      <c r="C29" s="26"/>
      <c r="D29" s="26"/>
      <c r="F29" s="26" t="s">
        <v>59</v>
      </c>
      <c r="G29" s="26"/>
      <c r="H29" s="26"/>
      <c r="J29" s="26" t="s">
        <v>59</v>
      </c>
      <c r="K29" s="26"/>
      <c r="L29" s="26"/>
    </row>
    <row r="30" spans="1:12" x14ac:dyDescent="0.25">
      <c r="A30" s="38"/>
      <c r="B30" s="27" t="s">
        <v>51</v>
      </c>
      <c r="C30" s="26"/>
      <c r="D30" s="26"/>
      <c r="F30" s="27" t="s">
        <v>51</v>
      </c>
      <c r="G30" s="26"/>
      <c r="H30" s="26"/>
      <c r="J30" s="27" t="s">
        <v>51</v>
      </c>
      <c r="K30" s="26"/>
      <c r="L30" s="26"/>
    </row>
    <row r="31" spans="1:12" x14ac:dyDescent="0.25">
      <c r="A31" s="38"/>
      <c r="B31" s="28" t="s">
        <v>52</v>
      </c>
      <c r="C31" s="26"/>
      <c r="D31" s="26"/>
      <c r="F31" s="28" t="s">
        <v>52</v>
      </c>
      <c r="G31" s="26"/>
      <c r="H31" s="26"/>
      <c r="J31" s="28" t="s">
        <v>52</v>
      </c>
      <c r="K31" s="26"/>
      <c r="L31" s="26"/>
    </row>
    <row r="32" spans="1:12" x14ac:dyDescent="0.25">
      <c r="A32" s="38"/>
      <c r="B32" s="29" t="s">
        <v>29</v>
      </c>
      <c r="C32" s="26"/>
      <c r="D32" s="26"/>
      <c r="F32" s="29" t="s">
        <v>29</v>
      </c>
      <c r="G32" s="26"/>
      <c r="H32" s="26"/>
      <c r="J32" s="29" t="s">
        <v>29</v>
      </c>
      <c r="K32" s="26"/>
      <c r="L32" s="26"/>
    </row>
    <row r="34" spans="4:12" x14ac:dyDescent="0.25">
      <c r="D34" s="40"/>
      <c r="H34" s="40"/>
      <c r="L34" s="40"/>
    </row>
  </sheetData>
  <pageMargins left="0.7" right="0.7" top="0.75" bottom="0.75" header="0.3" footer="0.3"/>
  <pageSetup scale="8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326BA-0E29-4365-B4AB-F333DED53910}">
  <dimension ref="A2:L32"/>
  <sheetViews>
    <sheetView zoomScaleNormal="100" workbookViewId="0"/>
  </sheetViews>
  <sheetFormatPr defaultRowHeight="15" x14ac:dyDescent="0.25"/>
  <cols>
    <col min="2" max="2" width="5.42578125" style="1" customWidth="1"/>
    <col min="3" max="3" width="60.28515625" style="1" customWidth="1"/>
    <col min="4" max="4" width="20.85546875" style="1" customWidth="1"/>
    <col min="6" max="6" width="5.42578125" style="1" customWidth="1"/>
    <col min="7" max="7" width="60.28515625" style="1" customWidth="1"/>
    <col min="8" max="8" width="20.85546875" style="1" customWidth="1"/>
    <col min="10" max="10" width="5.42578125" style="1" customWidth="1"/>
    <col min="11" max="11" width="60.28515625" style="1" customWidth="1"/>
    <col min="12" max="12" width="20.85546875" style="1" customWidth="1"/>
  </cols>
  <sheetData>
    <row r="2" spans="2:12" x14ac:dyDescent="0.25">
      <c r="B2" s="31" t="s">
        <v>46</v>
      </c>
    </row>
    <row r="4" spans="2:12" x14ac:dyDescent="0.25">
      <c r="B4" s="30" t="s">
        <v>58</v>
      </c>
      <c r="F4" s="30" t="s">
        <v>56</v>
      </c>
      <c r="J4" s="30" t="s">
        <v>57</v>
      </c>
    </row>
    <row r="5" spans="2:12" x14ac:dyDescent="0.25">
      <c r="B5" s="2" t="s">
        <v>48</v>
      </c>
      <c r="C5" s="3"/>
      <c r="D5" s="4"/>
      <c r="F5" s="2" t="s">
        <v>48</v>
      </c>
      <c r="G5" s="3"/>
      <c r="H5" s="4"/>
      <c r="J5" s="2" t="s">
        <v>48</v>
      </c>
      <c r="K5" s="3"/>
      <c r="L5" s="4"/>
    </row>
    <row r="7" spans="2:12" x14ac:dyDescent="0.25">
      <c r="B7" s="5" t="s">
        <v>0</v>
      </c>
      <c r="C7" s="5" t="s">
        <v>1</v>
      </c>
      <c r="D7" s="5"/>
      <c r="F7" s="5" t="s">
        <v>0</v>
      </c>
      <c r="G7" s="5" t="s">
        <v>1</v>
      </c>
      <c r="H7" s="5"/>
      <c r="J7" s="5" t="s">
        <v>0</v>
      </c>
      <c r="K7" s="5" t="s">
        <v>1</v>
      </c>
      <c r="L7" s="5"/>
    </row>
    <row r="8" spans="2:12" x14ac:dyDescent="0.25">
      <c r="B8" s="6" t="s">
        <v>2</v>
      </c>
      <c r="C8" s="6" t="s">
        <v>55</v>
      </c>
      <c r="D8" s="7">
        <v>1500000</v>
      </c>
      <c r="F8" s="6" t="s">
        <v>2</v>
      </c>
      <c r="G8" s="6" t="s">
        <v>55</v>
      </c>
      <c r="H8" s="7">
        <v>1500000</v>
      </c>
      <c r="J8" s="6" t="s">
        <v>2</v>
      </c>
      <c r="K8" s="6" t="s">
        <v>55</v>
      </c>
      <c r="L8" s="7">
        <v>1500000</v>
      </c>
    </row>
    <row r="9" spans="2:12" x14ac:dyDescent="0.25">
      <c r="B9" s="8" t="s">
        <v>4</v>
      </c>
      <c r="C9" s="8" t="s">
        <v>6</v>
      </c>
      <c r="D9" s="9">
        <f>D8*1.5%</f>
        <v>22500</v>
      </c>
      <c r="F9" s="8" t="s">
        <v>4</v>
      </c>
      <c r="G9" s="8" t="s">
        <v>6</v>
      </c>
      <c r="H9" s="9">
        <f>H8*1.5%</f>
        <v>22500</v>
      </c>
      <c r="J9" s="8" t="s">
        <v>4</v>
      </c>
      <c r="K9" s="8" t="s">
        <v>6</v>
      </c>
      <c r="L9" s="9">
        <f>L8*1.5%</f>
        <v>22500</v>
      </c>
    </row>
    <row r="10" spans="2:12" ht="15.75" thickBot="1" x14ac:dyDescent="0.3">
      <c r="B10" s="10" t="s">
        <v>5</v>
      </c>
      <c r="C10" s="10" t="s">
        <v>8</v>
      </c>
      <c r="D10" s="11">
        <f>90%*D9</f>
        <v>20250</v>
      </c>
      <c r="F10" s="10" t="s">
        <v>5</v>
      </c>
      <c r="G10" s="10" t="s">
        <v>8</v>
      </c>
      <c r="H10" s="11">
        <f>90%*H9</f>
        <v>20250</v>
      </c>
      <c r="J10" s="10" t="s">
        <v>5</v>
      </c>
      <c r="K10" s="10" t="s">
        <v>8</v>
      </c>
      <c r="L10" s="11">
        <f>90%*L9</f>
        <v>20250</v>
      </c>
    </row>
    <row r="11" spans="2:12" ht="15.75" thickTop="1" x14ac:dyDescent="0.25">
      <c r="B11" s="12" t="s">
        <v>7</v>
      </c>
      <c r="C11" s="12" t="s">
        <v>34</v>
      </c>
      <c r="D11" s="13">
        <f>D8-D9+D10</f>
        <v>1497750</v>
      </c>
      <c r="F11" s="12" t="s">
        <v>7</v>
      </c>
      <c r="G11" s="12" t="s">
        <v>34</v>
      </c>
      <c r="H11" s="13">
        <f>H8-H9+H10</f>
        <v>1497750</v>
      </c>
      <c r="J11" s="12" t="s">
        <v>7</v>
      </c>
      <c r="K11" s="12" t="s">
        <v>34</v>
      </c>
      <c r="L11" s="13">
        <f>L8-L9+L10</f>
        <v>1497750</v>
      </c>
    </row>
    <row r="13" spans="2:12" x14ac:dyDescent="0.25">
      <c r="B13" s="5" t="s">
        <v>0</v>
      </c>
      <c r="C13" s="5" t="s">
        <v>49</v>
      </c>
      <c r="D13" s="5"/>
      <c r="F13" s="5" t="s">
        <v>0</v>
      </c>
      <c r="G13" s="5" t="s">
        <v>49</v>
      </c>
      <c r="H13" s="5"/>
      <c r="J13" s="5" t="s">
        <v>0</v>
      </c>
      <c r="K13" s="5" t="s">
        <v>49</v>
      </c>
      <c r="L13" s="5"/>
    </row>
    <row r="14" spans="2:12" x14ac:dyDescent="0.25">
      <c r="B14" s="14" t="s">
        <v>7</v>
      </c>
      <c r="C14" s="15" t="s">
        <v>32</v>
      </c>
      <c r="D14" s="16">
        <f>D11</f>
        <v>1497750</v>
      </c>
      <c r="F14" s="14" t="s">
        <v>7</v>
      </c>
      <c r="G14" s="15" t="s">
        <v>32</v>
      </c>
      <c r="H14" s="16">
        <f>H11</f>
        <v>1497750</v>
      </c>
      <c r="J14" s="14" t="s">
        <v>7</v>
      </c>
      <c r="K14" s="15" t="s">
        <v>32</v>
      </c>
      <c r="L14" s="16">
        <f>L11</f>
        <v>1497750</v>
      </c>
    </row>
    <row r="15" spans="2:12" x14ac:dyDescent="0.25">
      <c r="B15" s="17" t="s">
        <v>9</v>
      </c>
      <c r="C15" s="18" t="s">
        <v>15</v>
      </c>
      <c r="D15" s="19">
        <v>1350000</v>
      </c>
      <c r="F15" s="17" t="s">
        <v>9</v>
      </c>
      <c r="G15" s="18" t="s">
        <v>15</v>
      </c>
      <c r="H15" s="19">
        <v>1300000</v>
      </c>
      <c r="J15" s="17" t="s">
        <v>9</v>
      </c>
      <c r="K15" s="18" t="s">
        <v>15</v>
      </c>
      <c r="L15" s="19">
        <v>1400000</v>
      </c>
    </row>
    <row r="16" spans="2:12" x14ac:dyDescent="0.25">
      <c r="B16" s="17" t="s">
        <v>10</v>
      </c>
      <c r="C16" s="18" t="s">
        <v>27</v>
      </c>
      <c r="D16" s="19">
        <v>20000</v>
      </c>
      <c r="F16" s="17" t="s">
        <v>10</v>
      </c>
      <c r="G16" s="18" t="s">
        <v>27</v>
      </c>
      <c r="H16" s="19">
        <v>20000</v>
      </c>
      <c r="J16" s="17" t="s">
        <v>10</v>
      </c>
      <c r="K16" s="18" t="s">
        <v>27</v>
      </c>
      <c r="L16" s="19">
        <v>20000</v>
      </c>
    </row>
    <row r="17" spans="1:12" x14ac:dyDescent="0.25">
      <c r="B17" s="17" t="s">
        <v>11</v>
      </c>
      <c r="C17" s="18" t="s">
        <v>18</v>
      </c>
      <c r="D17" s="19">
        <v>13500</v>
      </c>
      <c r="F17" s="17" t="s">
        <v>11</v>
      </c>
      <c r="G17" s="18" t="s">
        <v>18</v>
      </c>
      <c r="H17" s="19">
        <v>13500</v>
      </c>
      <c r="J17" s="17" t="s">
        <v>11</v>
      </c>
      <c r="K17" s="18" t="s">
        <v>18</v>
      </c>
      <c r="L17" s="19">
        <v>13500</v>
      </c>
    </row>
    <row r="18" spans="1:12" x14ac:dyDescent="0.25">
      <c r="B18" s="17" t="s">
        <v>12</v>
      </c>
      <c r="C18" s="18" t="s">
        <v>28</v>
      </c>
      <c r="D18" s="19">
        <v>200</v>
      </c>
      <c r="F18" s="17" t="s">
        <v>12</v>
      </c>
      <c r="G18" s="18" t="s">
        <v>28</v>
      </c>
      <c r="H18" s="19">
        <v>200</v>
      </c>
      <c r="J18" s="17" t="s">
        <v>12</v>
      </c>
      <c r="K18" s="18" t="s">
        <v>28</v>
      </c>
      <c r="L18" s="19">
        <v>200</v>
      </c>
    </row>
    <row r="19" spans="1:12" x14ac:dyDescent="0.25">
      <c r="B19" s="17" t="s">
        <v>13</v>
      </c>
      <c r="C19" s="18" t="s">
        <v>20</v>
      </c>
      <c r="D19" s="19">
        <v>10000</v>
      </c>
      <c r="F19" s="17" t="s">
        <v>13</v>
      </c>
      <c r="G19" s="18" t="s">
        <v>20</v>
      </c>
      <c r="H19" s="19">
        <v>10000</v>
      </c>
      <c r="J19" s="17" t="s">
        <v>13</v>
      </c>
      <c r="K19" s="18" t="s">
        <v>20</v>
      </c>
      <c r="L19" s="19">
        <v>10000</v>
      </c>
    </row>
    <row r="20" spans="1:12" x14ac:dyDescent="0.25">
      <c r="B20" s="17" t="s">
        <v>14</v>
      </c>
      <c r="C20" s="18" t="s">
        <v>22</v>
      </c>
      <c r="D20" s="19">
        <v>0</v>
      </c>
      <c r="F20" s="17" t="s">
        <v>14</v>
      </c>
      <c r="G20" s="18" t="s">
        <v>22</v>
      </c>
      <c r="H20" s="19">
        <v>0</v>
      </c>
      <c r="J20" s="17" t="s">
        <v>14</v>
      </c>
      <c r="K20" s="18" t="s">
        <v>22</v>
      </c>
      <c r="L20" s="19">
        <v>0</v>
      </c>
    </row>
    <row r="21" spans="1:12" x14ac:dyDescent="0.25">
      <c r="B21" s="17" t="s">
        <v>16</v>
      </c>
      <c r="C21" s="18" t="s">
        <v>36</v>
      </c>
      <c r="D21" s="20">
        <f>SUM(D15:D20)</f>
        <v>1393700</v>
      </c>
      <c r="F21" s="17" t="s">
        <v>16</v>
      </c>
      <c r="G21" s="18" t="s">
        <v>36</v>
      </c>
      <c r="H21" s="20">
        <f>SUM(H15:H20)</f>
        <v>1343700</v>
      </c>
      <c r="J21" s="17" t="s">
        <v>16</v>
      </c>
      <c r="K21" s="18" t="s">
        <v>36</v>
      </c>
      <c r="L21" s="20">
        <f>SUM(L15:L20)</f>
        <v>1443700</v>
      </c>
    </row>
    <row r="22" spans="1:12" x14ac:dyDescent="0.25">
      <c r="B22" s="17" t="s">
        <v>17</v>
      </c>
      <c r="C22" s="18" t="s">
        <v>37</v>
      </c>
      <c r="D22" s="36">
        <f>D21/D14</f>
        <v>0.93052912702386914</v>
      </c>
      <c r="F22" s="17" t="s">
        <v>17</v>
      </c>
      <c r="G22" s="18" t="s">
        <v>37</v>
      </c>
      <c r="H22" s="36">
        <f>H21/H14</f>
        <v>0.89714571857786685</v>
      </c>
      <c r="J22" s="17" t="s">
        <v>17</v>
      </c>
      <c r="K22" s="18" t="s">
        <v>37</v>
      </c>
      <c r="L22" s="36">
        <f>L21/L14</f>
        <v>0.96391253546987143</v>
      </c>
    </row>
    <row r="23" spans="1:12" x14ac:dyDescent="0.25">
      <c r="B23" s="17" t="s">
        <v>19</v>
      </c>
      <c r="C23" s="18" t="s">
        <v>38</v>
      </c>
      <c r="D23" s="35">
        <v>0.93</v>
      </c>
      <c r="F23" s="17" t="s">
        <v>19</v>
      </c>
      <c r="G23" s="18" t="s">
        <v>38</v>
      </c>
      <c r="H23" s="35">
        <v>0.93</v>
      </c>
      <c r="J23" s="17" t="s">
        <v>19</v>
      </c>
      <c r="K23" s="18" t="s">
        <v>38</v>
      </c>
      <c r="L23" s="35">
        <v>0.93</v>
      </c>
    </row>
    <row r="24" spans="1:12" x14ac:dyDescent="0.25">
      <c r="B24" s="17" t="s">
        <v>21</v>
      </c>
      <c r="C24" s="18" t="s">
        <v>39</v>
      </c>
      <c r="D24" s="36">
        <f>D23+2%</f>
        <v>0.95000000000000007</v>
      </c>
      <c r="F24" s="17" t="s">
        <v>21</v>
      </c>
      <c r="G24" s="18" t="s">
        <v>39</v>
      </c>
      <c r="H24" s="36">
        <f>H23+2%</f>
        <v>0.95000000000000007</v>
      </c>
      <c r="J24" s="17" t="s">
        <v>21</v>
      </c>
      <c r="K24" s="18" t="s">
        <v>39</v>
      </c>
      <c r="L24" s="36">
        <f>L23+2%</f>
        <v>0.95000000000000007</v>
      </c>
    </row>
    <row r="25" spans="1:12" x14ac:dyDescent="0.25">
      <c r="B25" s="17" t="s">
        <v>23</v>
      </c>
      <c r="C25" s="18" t="s">
        <v>40</v>
      </c>
      <c r="D25" s="36">
        <f>D23-2%</f>
        <v>0.91</v>
      </c>
      <c r="F25" s="17" t="s">
        <v>23</v>
      </c>
      <c r="G25" s="18" t="s">
        <v>40</v>
      </c>
      <c r="H25" s="36">
        <f>H23-2%</f>
        <v>0.91</v>
      </c>
      <c r="J25" s="17" t="s">
        <v>23</v>
      </c>
      <c r="K25" s="18" t="s">
        <v>40</v>
      </c>
      <c r="L25" s="36">
        <f>L23-2%</f>
        <v>0.91</v>
      </c>
    </row>
    <row r="26" spans="1:12" x14ac:dyDescent="0.25">
      <c r="B26" s="17" t="s">
        <v>24</v>
      </c>
      <c r="C26" s="18" t="s">
        <v>41</v>
      </c>
      <c r="D26" s="36">
        <f>MAX(0,D22-D24)</f>
        <v>0</v>
      </c>
      <c r="F26" s="17" t="s">
        <v>24</v>
      </c>
      <c r="G26" s="18" t="s">
        <v>41</v>
      </c>
      <c r="H26" s="36">
        <f>MAX(0,H22-H24)</f>
        <v>0</v>
      </c>
      <c r="J26" s="17" t="s">
        <v>24</v>
      </c>
      <c r="K26" s="18" t="s">
        <v>41</v>
      </c>
      <c r="L26" s="36">
        <f>MAX(0,L22-L24)</f>
        <v>1.3912535469871368E-2</v>
      </c>
    </row>
    <row r="27" spans="1:12" ht="15.75" thickBot="1" x14ac:dyDescent="0.3">
      <c r="B27" s="21" t="s">
        <v>25</v>
      </c>
      <c r="C27" s="22" t="s">
        <v>42</v>
      </c>
      <c r="D27" s="37">
        <f>MAX(0,D25-D22)</f>
        <v>0</v>
      </c>
      <c r="F27" s="21" t="s">
        <v>25</v>
      </c>
      <c r="G27" s="22" t="s">
        <v>42</v>
      </c>
      <c r="H27" s="37">
        <f>MAX(0,H25-H22)</f>
        <v>1.2854281422133185E-2</v>
      </c>
      <c r="J27" s="21" t="s">
        <v>25</v>
      </c>
      <c r="K27" s="22" t="s">
        <v>42</v>
      </c>
      <c r="L27" s="37">
        <f>MAX(0,L25-L22)</f>
        <v>0</v>
      </c>
    </row>
    <row r="28" spans="1:12" ht="15.75" thickTop="1" x14ac:dyDescent="0.25">
      <c r="B28" s="23" t="s">
        <v>26</v>
      </c>
      <c r="C28" s="24" t="s">
        <v>54</v>
      </c>
      <c r="D28" s="25">
        <f>IF(D26&gt;0,-(D14-(D21/D24)),IF(D27&gt;0,-(D14-(D21/D25)),0))</f>
        <v>0</v>
      </c>
      <c r="F28" s="23" t="s">
        <v>26</v>
      </c>
      <c r="G28" s="24" t="s">
        <v>54</v>
      </c>
      <c r="H28" s="25">
        <f>IF(H26&gt;0,-(H14-(H21/H24)),IF(H27&gt;0,-(H14-(H21/H25)),0))</f>
        <v>-21156.593406593427</v>
      </c>
      <c r="J28" s="23" t="s">
        <v>26</v>
      </c>
      <c r="K28" s="24" t="s">
        <v>54</v>
      </c>
      <c r="L28" s="25">
        <f>IF(L26&gt;0,-(L14-(L21/L24)),IF(L27&gt;0,-(L14-(L21/L25)),0))</f>
        <v>21934.210526315728</v>
      </c>
    </row>
    <row r="29" spans="1:12" ht="15.75" x14ac:dyDescent="0.25">
      <c r="A29" s="38"/>
      <c r="B29" s="26" t="s">
        <v>59</v>
      </c>
      <c r="C29" s="26"/>
      <c r="D29" s="26"/>
      <c r="F29" s="26" t="s">
        <v>59</v>
      </c>
      <c r="G29" s="26"/>
      <c r="H29" s="26"/>
      <c r="J29" s="26" t="s">
        <v>59</v>
      </c>
      <c r="K29" s="26"/>
      <c r="L29" s="26"/>
    </row>
    <row r="30" spans="1:12" x14ac:dyDescent="0.25">
      <c r="A30" s="38"/>
      <c r="B30" s="27" t="s">
        <v>51</v>
      </c>
      <c r="C30" s="26"/>
      <c r="D30" s="26"/>
      <c r="F30" s="27" t="s">
        <v>51</v>
      </c>
      <c r="G30" s="26"/>
      <c r="H30" s="26"/>
      <c r="J30" s="27" t="s">
        <v>51</v>
      </c>
      <c r="K30" s="26"/>
      <c r="L30" s="26"/>
    </row>
    <row r="31" spans="1:12" x14ac:dyDescent="0.25">
      <c r="A31" s="38"/>
      <c r="B31" s="28" t="s">
        <v>52</v>
      </c>
      <c r="C31" s="26"/>
      <c r="D31" s="26"/>
      <c r="F31" s="28" t="s">
        <v>52</v>
      </c>
      <c r="G31" s="26"/>
      <c r="H31" s="26"/>
      <c r="J31" s="28" t="s">
        <v>52</v>
      </c>
      <c r="K31" s="26"/>
      <c r="L31" s="26"/>
    </row>
    <row r="32" spans="1:12" x14ac:dyDescent="0.25">
      <c r="A32" s="38"/>
      <c r="B32" s="29" t="s">
        <v>29</v>
      </c>
      <c r="C32" s="26"/>
      <c r="D32" s="26"/>
      <c r="F32" s="29" t="s">
        <v>29</v>
      </c>
      <c r="G32" s="26"/>
      <c r="H32" s="26"/>
      <c r="J32" s="29" t="s">
        <v>29</v>
      </c>
      <c r="K32" s="26"/>
      <c r="L32" s="26"/>
    </row>
  </sheetData>
  <pageMargins left="0.7" right="0.7" top="0.75" bottom="0.75" header="0.3" footer="0.3"/>
  <pageSetup scale="83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bc904590-817d-4546-93c9-e39b499093cd" xsi:nil="true"/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46BCFC8BEE9F164099E99F62FD0393EA" ma:contentTypeVersion="7" ma:contentTypeDescription="" ma:contentTypeScope="" ma:versionID="879b07787cd4b62fc3c827bf93f3e156">
  <xsd:schema xmlns:xsd="http://www.w3.org/2001/XMLSchema" xmlns:xs="http://www.w3.org/2001/XMLSchema" xmlns:p="http://schemas.microsoft.com/office/2006/metadata/properties" xmlns:ns2="bc904590-817d-4546-93c9-e39b499093cd" xmlns:ns3="32249c65-da49-47e9-984a-f0159a6f027c" targetNamespace="http://schemas.microsoft.com/office/2006/metadata/properties" ma:root="true" ma:fieldsID="a670512e9556da20a2d2db0e1844b363" ns2:_="" ns3:_="">
    <xsd:import namespace="bc904590-817d-4546-93c9-e39b499093cd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04590-817d-4546-93c9-e39b499093cd" elementFormDefault="qualified">
    <xsd:import namespace="http://schemas.microsoft.com/office/2006/documentManagement/types"/>
    <xsd:import namespace="http://schemas.microsoft.com/office/infopath/2007/PartnerControls"/>
    <xsd:element name="Category" ma:index="10" nillable="true" ma:displayName="Category" ma:default="SOAR 2024" ma:format="Dropdown" ma:internalName="Category">
      <xsd:simpleType>
        <xsd:union memberTypes="dms:Text">
          <xsd:simpleType>
            <xsd:restriction base="dms:Choice">
              <xsd:enumeration value="Landing Page"/>
              <xsd:enumeration value="Grants Page"/>
              <xsd:enumeration value="Ongoing Grants"/>
              <xsd:enumeration value="RFA 5356 DD"/>
              <xsd:enumeration value="RFA 5486 SOAR"/>
              <xsd:enumeration value="RFA 4461 CFS DV &amp; SA"/>
              <xsd:enumeration value="RFA 5626 Food Security"/>
              <xsd:enumeration value="RFA 5622 Food Bank"/>
              <xsd:enumeration value="RFA 5699 Clearinghouse"/>
              <xsd:enumeration value="RFA 3934 SNAP"/>
              <xsd:enumeration value="RFA 5669 PHHS Block Grants"/>
              <xsd:enumeration value="RFA 4693 Stem Cell"/>
              <xsd:enumeration value="RFI 5329 MLTC A&amp;D Networks"/>
              <xsd:enumeration value="Contracts Page"/>
              <xsd:enumeration value="Ongoing Contracts"/>
              <xsd:enumeration value="RFQ iServe"/>
              <xsd:enumeration value="RFQ 5515 Tiered Foster Care"/>
              <xsd:enumeration value="RFQ Interpreters"/>
              <xsd:enumeration value="RFP MCO"/>
              <xsd:enumeration value="Funding Announcement - Lifespan"/>
              <xsd:enumeration value="Other"/>
              <xsd:enumeration value="RFQ NHAP"/>
              <xsd:enumeration value="AccessNe"/>
              <xsd:enumeration value="Serve Nebraska"/>
              <xsd:enumeration value="Vaccines for Children"/>
              <xsd:enumeration value="5553 Transitional Living Housing"/>
              <xsd:enumeration value="6124 NCDD HCBS"/>
              <xsd:enumeration value="6129 Employment Focus"/>
              <xsd:enumeration value="6137 NCDD Opportunity"/>
              <xsd:enumeration value="5965 SNAP E&amp;T"/>
              <xsd:enumeration value="6327 NDCC Opportunity"/>
              <xsd:enumeration value="6038 NDCC home and community"/>
              <xsd:enumeration value="NHAP 2024"/>
              <xsd:enumeration value="SOAR 2024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7168B-A72A-4D5B-8878-EFF127CD4190}"/>
</file>

<file path=customXml/itemProps2.xml><?xml version="1.0" encoding="utf-8"?>
<ds:datastoreItem xmlns:ds="http://schemas.openxmlformats.org/officeDocument/2006/customXml" ds:itemID="{5130BF2F-1945-49D5-A512-89B84AD18F16}"/>
</file>

<file path=customXml/itemProps3.xml><?xml version="1.0" encoding="utf-8"?>
<ds:datastoreItem xmlns:ds="http://schemas.openxmlformats.org/officeDocument/2006/customXml" ds:itemID="{BD28F1D7-5690-4C58-B268-7E9DFD7344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Contents</vt:lpstr>
      <vt:lpstr>Expansion RC Calc Examples</vt:lpstr>
      <vt:lpstr>Non-Exp HIPP RC Calc Examples</vt:lpstr>
      <vt:lpstr>Contents!Print_Area</vt:lpstr>
      <vt:lpstr>'Expansion RC Calc Examples'!Print_Area</vt:lpstr>
      <vt:lpstr>'Non-Exp HIPP RC Calc Examples'!Print_Area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Barry Jordan</dc:creator>
  <cp:lastModifiedBy>Barry Jordan</cp:lastModifiedBy>
  <cp:lastPrinted>2022-05-25T17:44:51Z</cp:lastPrinted>
  <dcterms:created xsi:type="dcterms:W3CDTF">2022-05-10T08:30:06Z</dcterms:created>
  <dcterms:modified xsi:type="dcterms:W3CDTF">2022-05-25T18:02:00Z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0x010100BAD75EA75CD83B45A34259F0B184D0270046BCFC8BEE9F164099E99F62FD0393EA</vt:lpwstr>
  </property>
  <property fmtid="{D5CDD505-2E9C-101B-9397-08002B2CF9AE}" pid="3" name="Order">
    <vt:r8>48200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