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rt\Desktop\"/>
    </mc:Choice>
  </mc:AlternateContent>
  <xr:revisionPtr revIDLastSave="0" documentId="8_{A2842D54-B2B0-44D1-B18F-9EA3E9677E15}" xr6:coauthVersionLast="47" xr6:coauthVersionMax="47" xr10:uidLastSave="{00000000-0000-0000-0000-000000000000}"/>
  <bookViews>
    <workbookView xWindow="5400" yWindow="2475" windowWidth="21600" windowHeight="11385" xr2:uid="{00000000-000D-0000-FFFF-FFFF00000000}"/>
  </bookViews>
  <sheets>
    <sheet name="03_2024060310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</calcChain>
</file>

<file path=xl/sharedStrings.xml><?xml version="1.0" encoding="utf-8"?>
<sst xmlns="http://schemas.openxmlformats.org/spreadsheetml/2006/main" count="13" uniqueCount="13">
  <si>
    <t>HCPCS</t>
  </si>
  <si>
    <t>AA/QY UNIT VALUE</t>
  </si>
  <si>
    <t>QK UNIT VALUE</t>
  </si>
  <si>
    <t>QX UNIT VALUE</t>
  </si>
  <si>
    <t>QZ UNIT VALUE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</si>
  <si>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</si>
  <si>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</si>
  <si>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REIMURSEMENT CALCULATION, BUT THE FEE SCHEDULE PUBLISHES ONLY THE FIRST TWO DECIMAL </t>
  </si>
  <si>
    <t>PLACES.</t>
  </si>
  <si>
    <t>471-000-521</t>
  </si>
  <si>
    <t>NEBRASKA MEDICAID FEE SCHEDULE, ANESTHESIA SERVICES JULY 1, 2024</t>
  </si>
  <si>
    <t xml:space="preserve">PLEASE NOTE:  RATES DO NOT REFLECT AN INCREASE FROM THE PREVIOUS FEE SCHEDULE AS THERE </t>
  </si>
  <si>
    <t>WERE NO RATE INCREASE APPROPRIATIONS FOR THIS STATE FISCAL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</si>
</sst>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18" fillId="0" borderId="10" xfId="0" applyFont="1" applyBorder="1"/>
    <xf numFmtId="8" fontId="18" fillId="0" borderId="10" xfId="0" applyNumberFormat="1" applyFont="1" applyBorder="1"/>
    <xf numFmtId="0" fontId="18" fillId="0" borderId="19" xfId="0" applyFont="1" applyBorder="1"/>
    <xf numFmtId="0" fontId="18" fillId="0" borderId="11" xfId="0" applyFont="1" applyBorder="1"/>
    <xf numFmtId="0" fontId="18" fillId="0" borderId="12" xfId="0" applyFont="1" applyBorder="1"/>
    <xf numFmtId="0" fontId="18" fillId="0" borderId="13" xfId="0" applyFont="1" applyBorder="1"/>
    <xf numFmtId="0" fontId="18" fillId="0" borderId="14" xfId="0" applyFont="1" applyBorder="1"/>
    <xf numFmtId="0" fontId="18" fillId="0" borderId="0" xfId="0" applyFont="1"/>
    <xf numFmtId="0" fontId="18" fillId="0" borderId="15" xfId="0" applyFont="1" applyBorder="1"/>
    <xf numFmtId="0" fontId="18" fillId="0" borderId="16" xfId="0" applyFont="1" applyBorder="1"/>
    <xf numFmtId="0" fontId="18" fillId="0" borderId="17" xfId="0" applyFont="1" applyBorder="1"/>
    <xf numFmtId="0" fontId="18" fillId="0" borderId="18" xfId="0" applyFont="1" applyBorder="1"/>
    <xf numFmtId="0" fontId="18" fillId="0" borderId="20" xfId="0" applyFont="1" applyBorder="1"/>
    <xf numFmtId="0" fontId="18" fillId="0" borderId="21" xfId="0" applyFont="1" applyBorder="1"/>
    <xf numFmtId="0" fontId="18" fillId="0" borderId="22" xfId="0" applyFont="1" applyBorder="1"/>
    <xf numFmtId="0" fontId="19" fillId="0" borderId="20" xfId="0" applyFont="1" applyBorder="1"/>
    <xf numFmtId="0" fontId="19" fillId="0" borderId="21" xfId="0" applyFont="1" applyBorder="1"/>
    <xf numFmtId="0" fontId="19" fillId="0" borderId="22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5"/>
  <sheetViews>
    <sheetView tabSelected="1" workbookViewId="0">
      <selection activeCell="G9" sqref="G9"/>
    </sheetView>
  </sheetViews>
  <sheetFormatPr defaultRowHeight="15" x14ac:dyDescent="0.25"/>
  <cols>
    <col min="1" max="1" width="13" customWidth="1"/>
    <col min="2" max="2" width="26.140625" customWidth="1"/>
    <col min="3" max="3" width="24.7109375" customWidth="1"/>
    <col min="4" max="4" width="23.42578125" customWidth="1"/>
    <col min="5" max="5" width="26.42578125" customWidth="1"/>
  </cols>
  <sheetData>
    <row r="1" spans="1:5" x14ac:dyDescent="0.25">
      <c r="A1" s="4" t="s">
        <v>5</v>
      </c>
      <c r="B1" s="5"/>
      <c r="C1" s="5"/>
      <c r="D1" s="5"/>
      <c r="E1" s="6"/>
    </row>
    <row r="2" spans="1:5" x14ac:dyDescent="0.25">
      <c r="A2" s="7" t="s">
        <v>6</v>
      </c>
      <c r="B2" s="8"/>
      <c r="C2" s="8"/>
      <c r="D2" s="8"/>
      <c r="E2" s="9"/>
    </row>
    <row r="3" spans="1:5" x14ac:dyDescent="0.25">
      <c r="A3" s="7" t="s">
        <v>7</v>
      </c>
      <c r="B3" s="8"/>
      <c r="C3" s="8"/>
      <c r="D3" s="8"/>
      <c r="E3" s="9"/>
    </row>
    <row r="4" spans="1:5" x14ac:dyDescent="0.25">
      <c r="A4" s="10" t="s">
        <v>8</v>
      </c>
      <c r="B4" s="11"/>
      <c r="C4" s="11"/>
      <c r="D4" s="11"/>
      <c r="E4" s="12"/>
    </row>
    <row r="5" spans="1:5" x14ac:dyDescent="0.25">
      <c r="A5" s="16" t="s">
        <v>11</v>
      </c>
      <c r="B5" s="17"/>
      <c r="C5" s="17"/>
      <c r="D5" s="17"/>
      <c r="E5" s="18"/>
    </row>
    <row r="6" spans="1:5" x14ac:dyDescent="0.25">
      <c r="A6" s="16" t="s">
        <v>12</v>
      </c>
      <c r="B6" s="17"/>
      <c r="C6" s="17"/>
      <c r="D6" s="17"/>
      <c r="E6" s="18"/>
    </row>
    <row r="7" spans="1:5" x14ac:dyDescent="0.25">
      <c r="A7" s="13"/>
      <c r="B7" s="14"/>
      <c r="C7" s="14"/>
      <c r="D7" s="14"/>
      <c r="E7" s="15"/>
    </row>
    <row r="8" spans="1:5" x14ac:dyDescent="0.25">
      <c r="A8" s="3" t="s">
        <v>10</v>
      </c>
      <c r="B8" s="3"/>
      <c r="C8" s="3"/>
      <c r="D8" s="3"/>
      <c r="E8" s="3"/>
    </row>
    <row r="9" spans="1:5" x14ac:dyDescent="0.25">
      <c r="A9" s="1" t="s">
        <v>9</v>
      </c>
      <c r="B9" s="1"/>
      <c r="C9" s="1"/>
      <c r="D9" s="1"/>
      <c r="E9" s="1"/>
    </row>
    <row r="10" spans="1:5" x14ac:dyDescent="0.25">
      <c r="A10" s="1" t="s">
        <v>0</v>
      </c>
      <c r="B10" s="1" t="s">
        <v>1</v>
      </c>
      <c r="C10" s="1" t="s">
        <v>2</v>
      </c>
      <c r="D10" s="1" t="s">
        <v>3</v>
      </c>
      <c r="E10" s="1" t="s">
        <v>4</v>
      </c>
    </row>
    <row r="11" spans="1:5" x14ac:dyDescent="0.25">
      <c r="A11" s="1" t="str">
        <f>"00000100"</f>
        <v>00000100</v>
      </c>
      <c r="B11" s="2">
        <v>74.796999999999997</v>
      </c>
      <c r="C11" s="2">
        <v>113.11499999999999</v>
      </c>
      <c r="D11" s="2">
        <v>74.298000000000002</v>
      </c>
      <c r="E11" s="2">
        <v>74.653000000000006</v>
      </c>
    </row>
    <row r="12" spans="1:5" x14ac:dyDescent="0.25">
      <c r="A12" s="1" t="str">
        <f>"00000102"</f>
        <v>00000102</v>
      </c>
      <c r="B12" s="2">
        <v>89.756</v>
      </c>
      <c r="C12" s="2">
        <v>135.738</v>
      </c>
      <c r="D12" s="2">
        <v>89.158000000000001</v>
      </c>
      <c r="E12" s="2">
        <v>89.584000000000003</v>
      </c>
    </row>
    <row r="13" spans="1:5" x14ac:dyDescent="0.25">
      <c r="A13" s="1" t="str">
        <f>"00000103"</f>
        <v>00000103</v>
      </c>
      <c r="B13" s="2">
        <v>74.796999999999997</v>
      </c>
      <c r="C13" s="2">
        <v>113.11499999999999</v>
      </c>
      <c r="D13" s="2">
        <v>74.298000000000002</v>
      </c>
      <c r="E13" s="2">
        <v>74.653000000000006</v>
      </c>
    </row>
    <row r="14" spans="1:5" x14ac:dyDescent="0.25">
      <c r="A14" s="1" t="str">
        <f>"00000104"</f>
        <v>00000104</v>
      </c>
      <c r="B14" s="2">
        <v>59.837000000000003</v>
      </c>
      <c r="C14" s="2">
        <v>90.492000000000004</v>
      </c>
      <c r="D14" s="2">
        <v>59.439</v>
      </c>
      <c r="E14" s="2">
        <v>59.722999999999999</v>
      </c>
    </row>
    <row r="15" spans="1:5" x14ac:dyDescent="0.25">
      <c r="A15" s="1" t="str">
        <f>"00000120"</f>
        <v>00000120</v>
      </c>
      <c r="B15" s="2">
        <v>74.796999999999997</v>
      </c>
      <c r="C15" s="2">
        <v>113.11499999999999</v>
      </c>
      <c r="D15" s="2">
        <v>74.298000000000002</v>
      </c>
      <c r="E15" s="2">
        <v>74.653000000000006</v>
      </c>
    </row>
    <row r="16" spans="1:5" x14ac:dyDescent="0.25">
      <c r="A16" s="1" t="str">
        <f>"00000124"</f>
        <v>00000124</v>
      </c>
      <c r="B16" s="2">
        <v>59.837000000000003</v>
      </c>
      <c r="C16" s="2">
        <v>90.492000000000004</v>
      </c>
      <c r="D16" s="2">
        <v>59.439</v>
      </c>
      <c r="E16" s="2">
        <v>59.722999999999999</v>
      </c>
    </row>
    <row r="17" spans="1:5" x14ac:dyDescent="0.25">
      <c r="A17" s="1" t="str">
        <f>"00000126"</f>
        <v>00000126</v>
      </c>
      <c r="B17" s="2">
        <v>59.837000000000003</v>
      </c>
      <c r="C17" s="2">
        <v>90.492000000000004</v>
      </c>
      <c r="D17" s="2">
        <v>59.439</v>
      </c>
      <c r="E17" s="2">
        <v>59.722999999999999</v>
      </c>
    </row>
    <row r="18" spans="1:5" x14ac:dyDescent="0.25">
      <c r="A18" s="1" t="str">
        <f>"00000140"</f>
        <v>00000140</v>
      </c>
      <c r="B18" s="2">
        <v>74.796999999999997</v>
      </c>
      <c r="C18" s="2">
        <v>113.11499999999999</v>
      </c>
      <c r="D18" s="2">
        <v>74.298000000000002</v>
      </c>
      <c r="E18" s="2">
        <v>74.653000000000006</v>
      </c>
    </row>
    <row r="19" spans="1:5" x14ac:dyDescent="0.25">
      <c r="A19" s="1" t="str">
        <f>"00000142"</f>
        <v>00000142</v>
      </c>
      <c r="B19" s="2">
        <v>89.756</v>
      </c>
      <c r="C19" s="2">
        <v>135.738</v>
      </c>
      <c r="D19" s="2">
        <v>89.158000000000001</v>
      </c>
      <c r="E19" s="2">
        <v>89.584000000000003</v>
      </c>
    </row>
    <row r="20" spans="1:5" x14ac:dyDescent="0.25">
      <c r="A20" s="1" t="str">
        <f>"00000144"</f>
        <v>00000144</v>
      </c>
      <c r="B20" s="2">
        <v>89.756</v>
      </c>
      <c r="C20" s="2">
        <v>135.738</v>
      </c>
      <c r="D20" s="2">
        <v>89.158000000000001</v>
      </c>
      <c r="E20" s="2">
        <v>89.584000000000003</v>
      </c>
    </row>
    <row r="21" spans="1:5" x14ac:dyDescent="0.25">
      <c r="A21" s="1" t="str">
        <f>"00000145"</f>
        <v>00000145</v>
      </c>
      <c r="B21" s="2">
        <v>89.756</v>
      </c>
      <c r="C21" s="2">
        <v>135.738</v>
      </c>
      <c r="D21" s="2">
        <v>89.158000000000001</v>
      </c>
      <c r="E21" s="2">
        <v>89.584000000000003</v>
      </c>
    </row>
    <row r="22" spans="1:5" x14ac:dyDescent="0.25">
      <c r="A22" s="1" t="str">
        <f>"00000147"</f>
        <v>00000147</v>
      </c>
      <c r="B22" s="2">
        <v>89.756</v>
      </c>
      <c r="C22" s="2">
        <v>135.738</v>
      </c>
      <c r="D22" s="2">
        <v>89.158000000000001</v>
      </c>
      <c r="E22" s="2">
        <v>89.584000000000003</v>
      </c>
    </row>
    <row r="23" spans="1:5" x14ac:dyDescent="0.25">
      <c r="A23" s="1" t="str">
        <f>"00000148"</f>
        <v>00000148</v>
      </c>
      <c r="B23" s="2">
        <v>59.837000000000003</v>
      </c>
      <c r="C23" s="2">
        <v>90.492000000000004</v>
      </c>
      <c r="D23" s="2">
        <v>59.439</v>
      </c>
      <c r="E23" s="2">
        <v>59.722999999999999</v>
      </c>
    </row>
    <row r="24" spans="1:5" x14ac:dyDescent="0.25">
      <c r="A24" s="1" t="str">
        <f>"00000160"</f>
        <v>00000160</v>
      </c>
      <c r="B24" s="2">
        <v>74.796999999999997</v>
      </c>
      <c r="C24" s="2">
        <v>113.11499999999999</v>
      </c>
      <c r="D24" s="2">
        <v>74.298000000000002</v>
      </c>
      <c r="E24" s="2">
        <v>74.653000000000006</v>
      </c>
    </row>
    <row r="25" spans="1:5" x14ac:dyDescent="0.25">
      <c r="A25" s="1" t="str">
        <f>"00000162"</f>
        <v>00000162</v>
      </c>
      <c r="B25" s="2">
        <v>104.715</v>
      </c>
      <c r="C25" s="2">
        <v>158.36099999999999</v>
      </c>
      <c r="D25" s="2">
        <v>104.018</v>
      </c>
      <c r="E25" s="2">
        <v>104.515</v>
      </c>
    </row>
    <row r="26" spans="1:5" x14ac:dyDescent="0.25">
      <c r="A26" s="1" t="str">
        <f>"00000164"</f>
        <v>00000164</v>
      </c>
      <c r="B26" s="2">
        <v>59.837000000000003</v>
      </c>
      <c r="C26" s="2">
        <v>90.492000000000004</v>
      </c>
      <c r="D26" s="2">
        <v>59.439</v>
      </c>
      <c r="E26" s="2">
        <v>59.722999999999999</v>
      </c>
    </row>
    <row r="27" spans="1:5" x14ac:dyDescent="0.25">
      <c r="A27" s="1" t="str">
        <f>"00000170"</f>
        <v>00000170</v>
      </c>
      <c r="B27" s="2">
        <v>74.796999999999997</v>
      </c>
      <c r="C27" s="2">
        <v>113.11499999999999</v>
      </c>
      <c r="D27" s="2">
        <v>74.298000000000002</v>
      </c>
      <c r="E27" s="2">
        <v>74.653000000000006</v>
      </c>
    </row>
    <row r="28" spans="1:5" x14ac:dyDescent="0.25">
      <c r="A28" s="1" t="str">
        <f>"00000172"</f>
        <v>00000172</v>
      </c>
      <c r="B28" s="2">
        <v>89.756</v>
      </c>
      <c r="C28" s="2">
        <v>135.738</v>
      </c>
      <c r="D28" s="2">
        <v>89.158000000000001</v>
      </c>
      <c r="E28" s="2">
        <v>89.584000000000003</v>
      </c>
    </row>
    <row r="29" spans="1:5" x14ac:dyDescent="0.25">
      <c r="A29" s="1" t="str">
        <f>"00000174"</f>
        <v>00000174</v>
      </c>
      <c r="B29" s="2">
        <v>89.756</v>
      </c>
      <c r="C29" s="2">
        <v>135.738</v>
      </c>
      <c r="D29" s="2">
        <v>89.158000000000001</v>
      </c>
      <c r="E29" s="2">
        <v>89.584000000000003</v>
      </c>
    </row>
    <row r="30" spans="1:5" x14ac:dyDescent="0.25">
      <c r="A30" s="1" t="str">
        <f>"00000176"</f>
        <v>00000176</v>
      </c>
      <c r="B30" s="2">
        <v>104.715</v>
      </c>
      <c r="C30" s="2">
        <v>158.36099999999999</v>
      </c>
      <c r="D30" s="2">
        <v>104.018</v>
      </c>
      <c r="E30" s="2">
        <v>104.515</v>
      </c>
    </row>
    <row r="31" spans="1:5" x14ac:dyDescent="0.25">
      <c r="A31" s="1" t="str">
        <f>"00000190"</f>
        <v>00000190</v>
      </c>
      <c r="B31" s="2">
        <v>74.796999999999997</v>
      </c>
      <c r="C31" s="2">
        <v>113.11499999999999</v>
      </c>
      <c r="D31" s="2">
        <v>74.298000000000002</v>
      </c>
      <c r="E31" s="2">
        <v>74.653000000000006</v>
      </c>
    </row>
    <row r="32" spans="1:5" x14ac:dyDescent="0.25">
      <c r="A32" s="1" t="str">
        <f>"00000192"</f>
        <v>00000192</v>
      </c>
      <c r="B32" s="2">
        <v>104.715</v>
      </c>
      <c r="C32" s="2">
        <v>158.36099999999999</v>
      </c>
      <c r="D32" s="2">
        <v>104.018</v>
      </c>
      <c r="E32" s="2">
        <v>104.515</v>
      </c>
    </row>
    <row r="33" spans="1:5" x14ac:dyDescent="0.25">
      <c r="A33" s="1" t="str">
        <f>"00000210"</f>
        <v>00000210</v>
      </c>
      <c r="B33" s="2">
        <v>164.553</v>
      </c>
      <c r="C33" s="2">
        <v>248.852</v>
      </c>
      <c r="D33" s="2">
        <v>163.45599999999999</v>
      </c>
      <c r="E33" s="2">
        <v>164.238</v>
      </c>
    </row>
    <row r="34" spans="1:5" x14ac:dyDescent="0.25">
      <c r="A34" s="1" t="str">
        <f>"00000211"</f>
        <v>00000211</v>
      </c>
      <c r="B34" s="2">
        <v>134.63300000000001</v>
      </c>
      <c r="C34" s="2">
        <v>203.607</v>
      </c>
      <c r="D34" s="2">
        <v>133.73699999999999</v>
      </c>
      <c r="E34" s="2">
        <v>134.37899999999999</v>
      </c>
    </row>
    <row r="35" spans="1:5" x14ac:dyDescent="0.25">
      <c r="A35" s="1" t="str">
        <f>"00000212"</f>
        <v>00000212</v>
      </c>
      <c r="B35" s="2">
        <v>74.796999999999997</v>
      </c>
      <c r="C35" s="2">
        <v>113.11499999999999</v>
      </c>
      <c r="D35" s="2">
        <v>74.298000000000002</v>
      </c>
      <c r="E35" s="2">
        <v>74.653000000000006</v>
      </c>
    </row>
    <row r="36" spans="1:5" x14ac:dyDescent="0.25">
      <c r="A36" s="1" t="str">
        <f>"00000214"</f>
        <v>00000214</v>
      </c>
      <c r="B36" s="2">
        <v>134.63399999999999</v>
      </c>
      <c r="C36" s="2">
        <v>203.607</v>
      </c>
      <c r="D36" s="2">
        <v>133.73699999999999</v>
      </c>
      <c r="E36" s="2">
        <v>134.376</v>
      </c>
    </row>
    <row r="37" spans="1:5" x14ac:dyDescent="0.25">
      <c r="A37" s="1" t="str">
        <f>"00000215"</f>
        <v>00000215</v>
      </c>
      <c r="B37" s="2">
        <v>134.63399999999999</v>
      </c>
      <c r="C37" s="2">
        <v>203.607</v>
      </c>
      <c r="D37" s="2">
        <v>133.73699999999999</v>
      </c>
      <c r="E37" s="2">
        <v>134.376</v>
      </c>
    </row>
    <row r="38" spans="1:5" x14ac:dyDescent="0.25">
      <c r="A38" s="1" t="str">
        <f>"00000216"</f>
        <v>00000216</v>
      </c>
      <c r="B38" s="2">
        <v>224.39</v>
      </c>
      <c r="C38" s="2">
        <v>339.34399999999999</v>
      </c>
      <c r="D38" s="2">
        <v>222.89500000000001</v>
      </c>
      <c r="E38" s="2">
        <v>223.96</v>
      </c>
    </row>
    <row r="39" spans="1:5" x14ac:dyDescent="0.25">
      <c r="A39" s="1" t="str">
        <f>"00000218"</f>
        <v>00000218</v>
      </c>
      <c r="B39" s="2">
        <v>194.47200000000001</v>
      </c>
      <c r="C39" s="2">
        <v>294.09800000000001</v>
      </c>
      <c r="D39" s="2">
        <v>193.17500000000001</v>
      </c>
      <c r="E39" s="2">
        <v>194.09899999999999</v>
      </c>
    </row>
    <row r="40" spans="1:5" x14ac:dyDescent="0.25">
      <c r="A40" s="1" t="str">
        <f>"00000220"</f>
        <v>00000220</v>
      </c>
      <c r="B40" s="2">
        <v>149.59299999999999</v>
      </c>
      <c r="C40" s="2">
        <v>226.23</v>
      </c>
      <c r="D40" s="2">
        <v>148.596</v>
      </c>
      <c r="E40" s="2">
        <v>149.30699999999999</v>
      </c>
    </row>
    <row r="41" spans="1:5" x14ac:dyDescent="0.25">
      <c r="A41" s="1" t="str">
        <f>"00000222"</f>
        <v>00000222</v>
      </c>
      <c r="B41" s="2">
        <v>89.756</v>
      </c>
      <c r="C41" s="2">
        <v>135.738</v>
      </c>
      <c r="D41" s="2">
        <v>89.158000000000001</v>
      </c>
      <c r="E41" s="2">
        <v>89.584000000000003</v>
      </c>
    </row>
    <row r="42" spans="1:5" x14ac:dyDescent="0.25">
      <c r="A42" s="1" t="str">
        <f>"00000300"</f>
        <v>00000300</v>
      </c>
      <c r="B42" s="2">
        <v>74.796999999999997</v>
      </c>
      <c r="C42" s="2">
        <v>113.11499999999999</v>
      </c>
      <c r="D42" s="2">
        <v>74.298000000000002</v>
      </c>
      <c r="E42" s="2">
        <v>74.653000000000006</v>
      </c>
    </row>
    <row r="43" spans="1:5" x14ac:dyDescent="0.25">
      <c r="A43" s="1" t="str">
        <f>"00000320"</f>
        <v>00000320</v>
      </c>
      <c r="B43" s="2">
        <v>89.756</v>
      </c>
      <c r="C43" s="2">
        <v>135.738</v>
      </c>
      <c r="D43" s="2">
        <v>89.158000000000001</v>
      </c>
      <c r="E43" s="2">
        <v>89.584000000000003</v>
      </c>
    </row>
    <row r="44" spans="1:5" x14ac:dyDescent="0.25">
      <c r="A44" s="1" t="str">
        <f>"00000322"</f>
        <v>00000322</v>
      </c>
      <c r="B44" s="2">
        <v>44.878</v>
      </c>
      <c r="C44" s="2">
        <v>67.869</v>
      </c>
      <c r="D44" s="2">
        <v>44.579000000000001</v>
      </c>
      <c r="E44" s="2">
        <v>44.792000000000002</v>
      </c>
    </row>
    <row r="45" spans="1:5" x14ac:dyDescent="0.25">
      <c r="A45" s="1" t="str">
        <f>"00000326"</f>
        <v>00000326</v>
      </c>
      <c r="B45" s="2">
        <v>149.59299999999999</v>
      </c>
      <c r="C45" s="2">
        <v>226.23</v>
      </c>
      <c r="D45" s="2">
        <v>148.596</v>
      </c>
      <c r="E45" s="2">
        <v>149.30699999999999</v>
      </c>
    </row>
    <row r="46" spans="1:5" x14ac:dyDescent="0.25">
      <c r="A46" s="1" t="str">
        <f>"00000350"</f>
        <v>00000350</v>
      </c>
      <c r="B46" s="2">
        <v>149.59299999999999</v>
      </c>
      <c r="C46" s="2">
        <v>226.23</v>
      </c>
      <c r="D46" s="2">
        <v>148.596</v>
      </c>
      <c r="E46" s="2">
        <v>149.30699999999999</v>
      </c>
    </row>
    <row r="47" spans="1:5" x14ac:dyDescent="0.25">
      <c r="A47" s="1" t="str">
        <f>"00000352"</f>
        <v>00000352</v>
      </c>
      <c r="B47" s="2">
        <v>74.796999999999997</v>
      </c>
      <c r="C47" s="2">
        <v>113.11499999999999</v>
      </c>
      <c r="D47" s="2">
        <v>74.298000000000002</v>
      </c>
      <c r="E47" s="2">
        <v>74.653000000000006</v>
      </c>
    </row>
    <row r="48" spans="1:5" x14ac:dyDescent="0.25">
      <c r="A48" s="1" t="str">
        <f>"00000400"</f>
        <v>00000400</v>
      </c>
      <c r="B48" s="2">
        <v>44.878</v>
      </c>
      <c r="C48" s="2">
        <v>67.869</v>
      </c>
      <c r="D48" s="2">
        <v>44.579000000000001</v>
      </c>
      <c r="E48" s="2">
        <v>44.792000000000002</v>
      </c>
    </row>
    <row r="49" spans="1:5" x14ac:dyDescent="0.25">
      <c r="A49" s="1" t="str">
        <f>"00000402"</f>
        <v>00000402</v>
      </c>
      <c r="B49" s="2">
        <v>74.796999999999997</v>
      </c>
      <c r="C49" s="2">
        <v>113.11499999999999</v>
      </c>
      <c r="D49" s="2">
        <v>74.298000000000002</v>
      </c>
      <c r="E49" s="2">
        <v>74.653000000000006</v>
      </c>
    </row>
    <row r="50" spans="1:5" x14ac:dyDescent="0.25">
      <c r="A50" s="1" t="str">
        <f>"00000404"</f>
        <v>00000404</v>
      </c>
      <c r="B50" s="2">
        <v>74.796999999999997</v>
      </c>
      <c r="C50" s="2">
        <v>113.11499999999999</v>
      </c>
      <c r="D50" s="2">
        <v>74.298000000000002</v>
      </c>
      <c r="E50" s="2">
        <v>74.653000000000006</v>
      </c>
    </row>
    <row r="51" spans="1:5" x14ac:dyDescent="0.25">
      <c r="A51" s="1" t="str">
        <f>"00000406"</f>
        <v>00000406</v>
      </c>
      <c r="B51" s="2">
        <v>194.47200000000001</v>
      </c>
      <c r="C51" s="2">
        <v>294.09800000000001</v>
      </c>
      <c r="D51" s="2">
        <v>193.17500000000001</v>
      </c>
      <c r="E51" s="2">
        <v>194.09899999999999</v>
      </c>
    </row>
    <row r="52" spans="1:5" x14ac:dyDescent="0.25">
      <c r="A52" s="1" t="str">
        <f>"00000410"</f>
        <v>00000410</v>
      </c>
      <c r="B52" s="2">
        <v>59.837000000000003</v>
      </c>
      <c r="C52" s="2">
        <v>90.492000000000004</v>
      </c>
      <c r="D52" s="2">
        <v>59.439</v>
      </c>
      <c r="E52" s="2">
        <v>59.722999999999999</v>
      </c>
    </row>
    <row r="53" spans="1:5" x14ac:dyDescent="0.25">
      <c r="A53" s="1" t="str">
        <f>"00000450"</f>
        <v>00000450</v>
      </c>
      <c r="B53" s="2">
        <v>74.796999999999997</v>
      </c>
      <c r="C53" s="2">
        <v>113.11499999999999</v>
      </c>
      <c r="D53" s="2">
        <v>74.298000000000002</v>
      </c>
      <c r="E53" s="2">
        <v>74.653000000000006</v>
      </c>
    </row>
    <row r="54" spans="1:5" x14ac:dyDescent="0.25">
      <c r="A54" s="1" t="str">
        <f>"00000454"</f>
        <v>00000454</v>
      </c>
      <c r="B54" s="2">
        <v>44.878</v>
      </c>
      <c r="C54" s="2">
        <v>67.869</v>
      </c>
      <c r="D54" s="2">
        <v>44.579000000000001</v>
      </c>
      <c r="E54" s="2">
        <v>44.792000000000002</v>
      </c>
    </row>
    <row r="55" spans="1:5" x14ac:dyDescent="0.25">
      <c r="A55" s="1" t="str">
        <f>"00000470"</f>
        <v>00000470</v>
      </c>
      <c r="B55" s="2">
        <v>89.756</v>
      </c>
      <c r="C55" s="2">
        <v>135.738</v>
      </c>
      <c r="D55" s="2">
        <v>89.158000000000001</v>
      </c>
      <c r="E55" s="2">
        <v>89.584000000000003</v>
      </c>
    </row>
    <row r="56" spans="1:5" x14ac:dyDescent="0.25">
      <c r="A56" s="1" t="str">
        <f>"00000472"</f>
        <v>00000472</v>
      </c>
      <c r="B56" s="2">
        <v>149.59299999999999</v>
      </c>
      <c r="C56" s="2">
        <v>226.23</v>
      </c>
      <c r="D56" s="2">
        <v>148.596</v>
      </c>
      <c r="E56" s="2">
        <v>149.30699999999999</v>
      </c>
    </row>
    <row r="57" spans="1:5" x14ac:dyDescent="0.25">
      <c r="A57" s="1" t="str">
        <f>"00000474"</f>
        <v>00000474</v>
      </c>
      <c r="B57" s="2">
        <v>194.47200000000001</v>
      </c>
      <c r="C57" s="2">
        <v>294.09800000000001</v>
      </c>
      <c r="D57" s="2">
        <v>193.17500000000001</v>
      </c>
      <c r="E57" s="2">
        <v>194.09899999999999</v>
      </c>
    </row>
    <row r="58" spans="1:5" x14ac:dyDescent="0.25">
      <c r="A58" s="1" t="str">
        <f>"00000500"</f>
        <v>00000500</v>
      </c>
      <c r="B58" s="2">
        <v>224.39</v>
      </c>
      <c r="C58" s="2">
        <v>339.34399999999999</v>
      </c>
      <c r="D58" s="2">
        <v>222.89500000000001</v>
      </c>
      <c r="E58" s="2">
        <v>223.96</v>
      </c>
    </row>
    <row r="59" spans="1:5" x14ac:dyDescent="0.25">
      <c r="A59" s="1" t="str">
        <f>"00000520"</f>
        <v>00000520</v>
      </c>
      <c r="B59" s="2">
        <v>89.756</v>
      </c>
      <c r="C59" s="2">
        <v>135.738</v>
      </c>
      <c r="D59" s="2">
        <v>89.158000000000001</v>
      </c>
      <c r="E59" s="2">
        <v>89.584000000000003</v>
      </c>
    </row>
    <row r="60" spans="1:5" x14ac:dyDescent="0.25">
      <c r="A60" s="1" t="str">
        <f>"00000522"</f>
        <v>00000522</v>
      </c>
      <c r="B60" s="2">
        <v>59.837000000000003</v>
      </c>
      <c r="C60" s="2">
        <v>90.492000000000004</v>
      </c>
      <c r="D60" s="2">
        <v>59.439</v>
      </c>
      <c r="E60" s="2">
        <v>59.722999999999999</v>
      </c>
    </row>
    <row r="61" spans="1:5" x14ac:dyDescent="0.25">
      <c r="A61" s="1" t="str">
        <f>"00000524"</f>
        <v>00000524</v>
      </c>
      <c r="B61" s="2">
        <v>59.837000000000003</v>
      </c>
      <c r="C61" s="2">
        <v>90.492000000000004</v>
      </c>
      <c r="D61" s="2">
        <v>59.439</v>
      </c>
      <c r="E61" s="2">
        <v>59.722999999999999</v>
      </c>
    </row>
    <row r="62" spans="1:5" x14ac:dyDescent="0.25">
      <c r="A62" s="1" t="str">
        <f>"00000528"</f>
        <v>00000528</v>
      </c>
      <c r="B62" s="2">
        <v>119.675</v>
      </c>
      <c r="C62" s="2">
        <v>180.98400000000001</v>
      </c>
      <c r="D62" s="2">
        <v>118.877</v>
      </c>
      <c r="E62" s="2">
        <v>119.446</v>
      </c>
    </row>
    <row r="63" spans="1:5" x14ac:dyDescent="0.25">
      <c r="A63" s="1" t="str">
        <f>"00000529"</f>
        <v>00000529</v>
      </c>
      <c r="B63" s="2">
        <v>164.553</v>
      </c>
      <c r="C63" s="2">
        <v>248.852</v>
      </c>
      <c r="D63" s="2">
        <v>163.45599999999999</v>
      </c>
      <c r="E63" s="2">
        <v>164.238</v>
      </c>
    </row>
    <row r="64" spans="1:5" x14ac:dyDescent="0.25">
      <c r="A64" s="1" t="str">
        <f>"00000530"</f>
        <v>00000530</v>
      </c>
      <c r="B64" s="2">
        <v>59.837000000000003</v>
      </c>
      <c r="C64" s="2">
        <v>90.492000000000004</v>
      </c>
      <c r="D64" s="2">
        <v>59.439</v>
      </c>
      <c r="E64" s="2">
        <v>59.722999999999999</v>
      </c>
    </row>
    <row r="65" spans="1:5" x14ac:dyDescent="0.25">
      <c r="A65" s="1" t="str">
        <f>"00000532"</f>
        <v>00000532</v>
      </c>
      <c r="B65" s="2">
        <v>59.837000000000003</v>
      </c>
      <c r="C65" s="2">
        <v>90.492000000000004</v>
      </c>
      <c r="D65" s="2">
        <v>59.439</v>
      </c>
      <c r="E65" s="2">
        <v>59.722999999999999</v>
      </c>
    </row>
    <row r="66" spans="1:5" x14ac:dyDescent="0.25">
      <c r="A66" s="1" t="str">
        <f>"00000534"</f>
        <v>00000534</v>
      </c>
      <c r="B66" s="2">
        <v>104.715</v>
      </c>
      <c r="C66" s="2">
        <v>158.36099999999999</v>
      </c>
      <c r="D66" s="2">
        <v>104.018</v>
      </c>
      <c r="E66" s="2">
        <v>104.515</v>
      </c>
    </row>
    <row r="67" spans="1:5" x14ac:dyDescent="0.25">
      <c r="A67" s="1" t="str">
        <f>"00000537"</f>
        <v>00000537</v>
      </c>
      <c r="B67" s="2">
        <v>119.675</v>
      </c>
      <c r="C67" s="2">
        <v>180.98400000000001</v>
      </c>
      <c r="D67" s="2">
        <v>118.877</v>
      </c>
      <c r="E67" s="2">
        <v>119.446</v>
      </c>
    </row>
    <row r="68" spans="1:5" x14ac:dyDescent="0.25">
      <c r="A68" s="1" t="str">
        <f>"00000539"</f>
        <v>00000539</v>
      </c>
      <c r="B68" s="2">
        <v>254.30600000000001</v>
      </c>
      <c r="C68" s="2">
        <v>382.22199999999998</v>
      </c>
      <c r="D68" s="2">
        <v>253.95099999999999</v>
      </c>
      <c r="E68" s="2">
        <v>252.71600000000001</v>
      </c>
    </row>
    <row r="69" spans="1:5" x14ac:dyDescent="0.25">
      <c r="A69" s="1" t="str">
        <f>"00000540"</f>
        <v>00000540</v>
      </c>
      <c r="B69" s="2">
        <v>194.47200000000001</v>
      </c>
      <c r="C69" s="2">
        <v>294.09800000000001</v>
      </c>
      <c r="D69" s="2">
        <v>193.17500000000001</v>
      </c>
      <c r="E69" s="2">
        <v>194.09899999999999</v>
      </c>
    </row>
    <row r="70" spans="1:5" x14ac:dyDescent="0.25">
      <c r="A70" s="1" t="str">
        <f>"00000541"</f>
        <v>00000541</v>
      </c>
      <c r="B70" s="2">
        <v>224.39</v>
      </c>
      <c r="C70" s="2">
        <v>339.34399999999999</v>
      </c>
      <c r="D70" s="2">
        <v>222.89500000000001</v>
      </c>
      <c r="E70" s="2">
        <v>223.96</v>
      </c>
    </row>
    <row r="71" spans="1:5" x14ac:dyDescent="0.25">
      <c r="A71" s="1" t="str">
        <f>"00000542"</f>
        <v>00000542</v>
      </c>
      <c r="B71" s="2">
        <v>224.39</v>
      </c>
      <c r="C71" s="2">
        <v>339.34399999999999</v>
      </c>
      <c r="D71" s="2">
        <v>222.89500000000001</v>
      </c>
      <c r="E71" s="2">
        <v>223.96</v>
      </c>
    </row>
    <row r="72" spans="1:5" x14ac:dyDescent="0.25">
      <c r="A72" s="1" t="str">
        <f>"00000546"</f>
        <v>00000546</v>
      </c>
      <c r="B72" s="2">
        <v>224.39</v>
      </c>
      <c r="C72" s="2">
        <v>339.34399999999999</v>
      </c>
      <c r="D72" s="2">
        <v>222.89500000000001</v>
      </c>
      <c r="E72" s="2">
        <v>223.96</v>
      </c>
    </row>
    <row r="73" spans="1:5" x14ac:dyDescent="0.25">
      <c r="A73" s="1" t="str">
        <f>"00000548"</f>
        <v>00000548</v>
      </c>
      <c r="B73" s="2">
        <v>224.39</v>
      </c>
      <c r="C73" s="2">
        <v>339.34399999999999</v>
      </c>
      <c r="D73" s="2">
        <v>222.89500000000001</v>
      </c>
      <c r="E73" s="2">
        <v>223.96</v>
      </c>
    </row>
    <row r="74" spans="1:5" x14ac:dyDescent="0.25">
      <c r="A74" s="1" t="str">
        <f>"00000550"</f>
        <v>00000550</v>
      </c>
      <c r="B74" s="2">
        <v>149.59299999999999</v>
      </c>
      <c r="C74" s="2">
        <v>226.23</v>
      </c>
      <c r="D74" s="2">
        <v>148.596</v>
      </c>
      <c r="E74" s="2">
        <v>149.30699999999999</v>
      </c>
    </row>
    <row r="75" spans="1:5" x14ac:dyDescent="0.25">
      <c r="A75" s="1" t="str">
        <f>"00000560"</f>
        <v>00000560</v>
      </c>
      <c r="B75" s="2">
        <v>224.39</v>
      </c>
      <c r="C75" s="2">
        <v>339.34399999999999</v>
      </c>
      <c r="D75" s="2">
        <v>222.89500000000001</v>
      </c>
      <c r="E75" s="2">
        <v>223.96</v>
      </c>
    </row>
    <row r="76" spans="1:5" x14ac:dyDescent="0.25">
      <c r="A76" s="1" t="str">
        <f>"00000561"</f>
        <v>00000561</v>
      </c>
      <c r="B76" s="2">
        <v>314.14400000000001</v>
      </c>
      <c r="C76" s="2">
        <v>565.46</v>
      </c>
      <c r="D76" s="2">
        <v>308.27999999999997</v>
      </c>
      <c r="E76" s="2">
        <v>308.43299999999999</v>
      </c>
    </row>
    <row r="77" spans="1:5" x14ac:dyDescent="0.25">
      <c r="A77" s="1" t="str">
        <f>"00000562"</f>
        <v>00000562</v>
      </c>
      <c r="B77" s="2">
        <v>299.18700000000001</v>
      </c>
      <c r="C77" s="2">
        <v>452.459</v>
      </c>
      <c r="D77" s="2">
        <v>297.19299999999998</v>
      </c>
      <c r="E77" s="2">
        <v>298.61399999999998</v>
      </c>
    </row>
    <row r="78" spans="1:5" x14ac:dyDescent="0.25">
      <c r="A78" s="1" t="str">
        <f>"00000563"</f>
        <v>00000563</v>
      </c>
      <c r="B78" s="2">
        <v>373.983</v>
      </c>
      <c r="C78" s="2">
        <v>565.57500000000005</v>
      </c>
      <c r="D78" s="2">
        <v>371.49200000000002</v>
      </c>
      <c r="E78" s="2">
        <v>373.267</v>
      </c>
    </row>
    <row r="79" spans="1:5" x14ac:dyDescent="0.25">
      <c r="A79" s="1" t="str">
        <f>"00000566"</f>
        <v>00000566</v>
      </c>
      <c r="B79" s="2">
        <v>373.983</v>
      </c>
      <c r="C79" s="2">
        <v>565.57500000000005</v>
      </c>
      <c r="D79" s="2">
        <v>371.49200000000002</v>
      </c>
      <c r="E79" s="2">
        <v>373.267</v>
      </c>
    </row>
    <row r="80" spans="1:5" x14ac:dyDescent="0.25">
      <c r="A80" s="1" t="str">
        <f>"00000567"</f>
        <v>00000567</v>
      </c>
      <c r="B80" s="2">
        <v>314.14</v>
      </c>
      <c r="C80" s="2">
        <v>475.08300000000003</v>
      </c>
      <c r="D80" s="2">
        <v>312.053</v>
      </c>
      <c r="E80" s="2">
        <v>313.54399999999998</v>
      </c>
    </row>
    <row r="81" spans="1:5" x14ac:dyDescent="0.25">
      <c r="A81" s="1" t="str">
        <f>"00000580"</f>
        <v>00000580</v>
      </c>
      <c r="B81" s="2">
        <v>299.18700000000001</v>
      </c>
      <c r="C81" s="2">
        <v>452.459</v>
      </c>
      <c r="D81" s="2">
        <v>297.19299999999998</v>
      </c>
      <c r="E81" s="2">
        <v>298.61399999999998</v>
      </c>
    </row>
    <row r="82" spans="1:5" x14ac:dyDescent="0.25">
      <c r="A82" s="1" t="str">
        <f>"00000600"</f>
        <v>00000600</v>
      </c>
      <c r="B82" s="2">
        <v>149.59299999999999</v>
      </c>
      <c r="C82" s="2">
        <v>226.23</v>
      </c>
      <c r="D82" s="2">
        <v>148.596</v>
      </c>
      <c r="E82" s="2">
        <v>149.30699999999999</v>
      </c>
    </row>
    <row r="83" spans="1:5" x14ac:dyDescent="0.25">
      <c r="A83" s="1" t="str">
        <f>"00000604"</f>
        <v>00000604</v>
      </c>
      <c r="B83" s="2">
        <v>194.47200000000001</v>
      </c>
      <c r="C83" s="2">
        <v>294.09800000000001</v>
      </c>
      <c r="D83" s="2">
        <v>193.17500000000001</v>
      </c>
      <c r="E83" s="2">
        <v>194.09899999999999</v>
      </c>
    </row>
    <row r="84" spans="1:5" x14ac:dyDescent="0.25">
      <c r="A84" s="1" t="str">
        <f>"00000620"</f>
        <v>00000620</v>
      </c>
      <c r="B84" s="2">
        <v>149.59299999999999</v>
      </c>
      <c r="C84" s="2">
        <v>226.23</v>
      </c>
      <c r="D84" s="2">
        <v>148.596</v>
      </c>
      <c r="E84" s="2">
        <v>149.30699999999999</v>
      </c>
    </row>
    <row r="85" spans="1:5" x14ac:dyDescent="0.25">
      <c r="A85" s="1" t="str">
        <f>"00000625"</f>
        <v>00000625</v>
      </c>
      <c r="B85" s="2">
        <v>149.59299999999999</v>
      </c>
      <c r="C85" s="2">
        <v>226.23</v>
      </c>
      <c r="D85" s="2">
        <v>148.596</v>
      </c>
      <c r="E85" s="2">
        <v>149.30699999999999</v>
      </c>
    </row>
    <row r="86" spans="1:5" x14ac:dyDescent="0.25">
      <c r="A86" s="1" t="str">
        <f>"00000626"</f>
        <v>00000626</v>
      </c>
      <c r="B86" s="2">
        <v>179.51</v>
      </c>
      <c r="C86" s="2">
        <v>323.11799999999999</v>
      </c>
      <c r="D86" s="2">
        <v>176.16</v>
      </c>
      <c r="E86" s="2">
        <v>176.24600000000001</v>
      </c>
    </row>
    <row r="87" spans="1:5" x14ac:dyDescent="0.25">
      <c r="A87" s="1" t="str">
        <f>"00000630"</f>
        <v>00000630</v>
      </c>
      <c r="B87" s="2">
        <v>119.675</v>
      </c>
      <c r="C87" s="2">
        <v>180.98400000000001</v>
      </c>
      <c r="D87" s="2">
        <v>118.877</v>
      </c>
      <c r="E87" s="2">
        <v>119.446</v>
      </c>
    </row>
    <row r="88" spans="1:5" x14ac:dyDescent="0.25">
      <c r="A88" s="1" t="str">
        <f>"00000632"</f>
        <v>00000632</v>
      </c>
      <c r="B88" s="2">
        <v>104.715</v>
      </c>
      <c r="C88" s="2">
        <v>158.36099999999999</v>
      </c>
      <c r="D88" s="2">
        <v>104.018</v>
      </c>
      <c r="E88" s="2">
        <v>104.515</v>
      </c>
    </row>
    <row r="89" spans="1:5" x14ac:dyDescent="0.25">
      <c r="A89" s="1" t="str">
        <f>"00000635"</f>
        <v>00000635</v>
      </c>
      <c r="B89" s="2">
        <v>59.837000000000003</v>
      </c>
      <c r="C89" s="2">
        <v>90.492000000000004</v>
      </c>
      <c r="D89" s="2">
        <v>59.439</v>
      </c>
      <c r="E89" s="2">
        <v>59.722999999999999</v>
      </c>
    </row>
    <row r="90" spans="1:5" x14ac:dyDescent="0.25">
      <c r="A90" s="1" t="str">
        <f>"00000640"</f>
        <v>00000640</v>
      </c>
      <c r="B90" s="2">
        <v>44.878</v>
      </c>
      <c r="C90" s="2">
        <v>67.869</v>
      </c>
      <c r="D90" s="2">
        <v>44.579000000000001</v>
      </c>
      <c r="E90" s="2">
        <v>44.792000000000002</v>
      </c>
    </row>
    <row r="91" spans="1:5" x14ac:dyDescent="0.25">
      <c r="A91" s="1" t="str">
        <f>"00000670"</f>
        <v>00000670</v>
      </c>
      <c r="B91" s="2">
        <v>194.47200000000001</v>
      </c>
      <c r="C91" s="2">
        <v>294.09800000000001</v>
      </c>
      <c r="D91" s="2">
        <v>193.17500000000001</v>
      </c>
      <c r="E91" s="2">
        <v>194.09899999999999</v>
      </c>
    </row>
    <row r="92" spans="1:5" x14ac:dyDescent="0.25">
      <c r="A92" s="1" t="str">
        <f>"00000700"</f>
        <v>00000700</v>
      </c>
      <c r="B92" s="2">
        <v>44.878</v>
      </c>
      <c r="C92" s="2">
        <v>67.869</v>
      </c>
      <c r="D92" s="2">
        <v>44.579000000000001</v>
      </c>
      <c r="E92" s="2">
        <v>44.792000000000002</v>
      </c>
    </row>
    <row r="93" spans="1:5" x14ac:dyDescent="0.25">
      <c r="A93" s="1" t="str">
        <f>"00000702"</f>
        <v>00000702</v>
      </c>
      <c r="B93" s="2">
        <v>59.837000000000003</v>
      </c>
      <c r="C93" s="2">
        <v>90.492000000000004</v>
      </c>
      <c r="D93" s="2">
        <v>59.439</v>
      </c>
      <c r="E93" s="2">
        <v>59.722999999999999</v>
      </c>
    </row>
    <row r="94" spans="1:5" x14ac:dyDescent="0.25">
      <c r="A94" s="1" t="str">
        <f>"00000730"</f>
        <v>00000730</v>
      </c>
      <c r="B94" s="2">
        <v>74.796999999999997</v>
      </c>
      <c r="C94" s="2">
        <v>113.11499999999999</v>
      </c>
      <c r="D94" s="2">
        <v>74.298000000000002</v>
      </c>
      <c r="E94" s="2">
        <v>74.653000000000006</v>
      </c>
    </row>
    <row r="95" spans="1:5" x14ac:dyDescent="0.25">
      <c r="A95" s="1" t="str">
        <f>"00000731"</f>
        <v>00000731</v>
      </c>
      <c r="B95" s="2">
        <v>74.796999999999997</v>
      </c>
      <c r="C95" s="2">
        <v>113.11499999999999</v>
      </c>
      <c r="D95" s="2">
        <v>74.298000000000002</v>
      </c>
      <c r="E95" s="2">
        <v>74.653000000000006</v>
      </c>
    </row>
    <row r="96" spans="1:5" x14ac:dyDescent="0.25">
      <c r="A96" s="1" t="str">
        <f>"00000732"</f>
        <v>00000732</v>
      </c>
      <c r="B96" s="2">
        <v>89.756</v>
      </c>
      <c r="C96" s="2">
        <v>135.738</v>
      </c>
      <c r="D96" s="2">
        <v>89.158000000000001</v>
      </c>
      <c r="E96" s="2">
        <v>89.584000000000003</v>
      </c>
    </row>
    <row r="97" spans="1:5" x14ac:dyDescent="0.25">
      <c r="A97" s="1" t="str">
        <f>"00000750"</f>
        <v>00000750</v>
      </c>
      <c r="B97" s="2">
        <v>59.837000000000003</v>
      </c>
      <c r="C97" s="2">
        <v>90.492000000000004</v>
      </c>
      <c r="D97" s="2">
        <v>59.439</v>
      </c>
      <c r="E97" s="2">
        <v>59.722999999999999</v>
      </c>
    </row>
    <row r="98" spans="1:5" x14ac:dyDescent="0.25">
      <c r="A98" s="1" t="str">
        <f>"00000752"</f>
        <v>00000752</v>
      </c>
      <c r="B98" s="2">
        <v>89.756</v>
      </c>
      <c r="C98" s="2">
        <v>135.738</v>
      </c>
      <c r="D98" s="2">
        <v>89.158000000000001</v>
      </c>
      <c r="E98" s="2">
        <v>89.584000000000003</v>
      </c>
    </row>
    <row r="99" spans="1:5" x14ac:dyDescent="0.25">
      <c r="A99" s="1" t="str">
        <f>"00000754"</f>
        <v>00000754</v>
      </c>
      <c r="B99" s="2">
        <v>104.715</v>
      </c>
      <c r="C99" s="2">
        <v>158.36099999999999</v>
      </c>
      <c r="D99" s="2">
        <v>104.018</v>
      </c>
      <c r="E99" s="2">
        <v>104.515</v>
      </c>
    </row>
    <row r="100" spans="1:5" x14ac:dyDescent="0.25">
      <c r="A100" s="1" t="str">
        <f>"00000756"</f>
        <v>00000756</v>
      </c>
      <c r="B100" s="2">
        <v>104.715</v>
      </c>
      <c r="C100" s="2">
        <v>158.36099999999999</v>
      </c>
      <c r="D100" s="2">
        <v>104.018</v>
      </c>
      <c r="E100" s="2">
        <v>104.515</v>
      </c>
    </row>
    <row r="101" spans="1:5" x14ac:dyDescent="0.25">
      <c r="A101" s="1" t="str">
        <f>"00000770"</f>
        <v>00000770</v>
      </c>
      <c r="B101" s="2">
        <v>224.39</v>
      </c>
      <c r="C101" s="2">
        <v>339.34399999999999</v>
      </c>
      <c r="D101" s="2">
        <v>222.89500000000001</v>
      </c>
      <c r="E101" s="2">
        <v>223.96</v>
      </c>
    </row>
    <row r="102" spans="1:5" x14ac:dyDescent="0.25">
      <c r="A102" s="1" t="str">
        <f>"00000790"</f>
        <v>00000790</v>
      </c>
      <c r="B102" s="2">
        <v>104.715</v>
      </c>
      <c r="C102" s="2">
        <v>158.36099999999999</v>
      </c>
      <c r="D102" s="2">
        <v>104.018</v>
      </c>
      <c r="E102" s="2">
        <v>104.515</v>
      </c>
    </row>
    <row r="103" spans="1:5" x14ac:dyDescent="0.25">
      <c r="A103" s="1" t="str">
        <f>"00000792"</f>
        <v>00000792</v>
      </c>
      <c r="B103" s="2">
        <v>194.47200000000001</v>
      </c>
      <c r="C103" s="2">
        <v>294.09800000000001</v>
      </c>
      <c r="D103" s="2">
        <v>193.17500000000001</v>
      </c>
      <c r="E103" s="2">
        <v>194.09899999999999</v>
      </c>
    </row>
    <row r="104" spans="1:5" x14ac:dyDescent="0.25">
      <c r="A104" s="1" t="str">
        <f>"00000794"</f>
        <v>00000794</v>
      </c>
      <c r="B104" s="2">
        <v>119.675</v>
      </c>
      <c r="C104" s="2">
        <v>180.98400000000001</v>
      </c>
      <c r="D104" s="2">
        <v>118.877</v>
      </c>
      <c r="E104" s="2">
        <v>119.446</v>
      </c>
    </row>
    <row r="105" spans="1:5" x14ac:dyDescent="0.25">
      <c r="A105" s="1" t="str">
        <f>"00000796"</f>
        <v>00000796</v>
      </c>
      <c r="B105" s="2">
        <v>448.78</v>
      </c>
      <c r="C105" s="2">
        <v>678.68899999999996</v>
      </c>
      <c r="D105" s="2">
        <v>445.78899999999999</v>
      </c>
      <c r="E105" s="2">
        <v>447.92099999999999</v>
      </c>
    </row>
    <row r="106" spans="1:5" x14ac:dyDescent="0.25">
      <c r="A106" s="1" t="str">
        <f>"00000797"</f>
        <v>00000797</v>
      </c>
      <c r="B106" s="2">
        <v>149.59299999999999</v>
      </c>
      <c r="C106" s="2">
        <v>226.23</v>
      </c>
      <c r="D106" s="2">
        <v>148.596</v>
      </c>
      <c r="E106" s="2">
        <v>149.30699999999999</v>
      </c>
    </row>
    <row r="107" spans="1:5" x14ac:dyDescent="0.25">
      <c r="A107" s="1" t="str">
        <f>"00000800"</f>
        <v>00000800</v>
      </c>
      <c r="B107" s="2">
        <v>44.878</v>
      </c>
      <c r="C107" s="2">
        <v>67.869</v>
      </c>
      <c r="D107" s="2">
        <v>44.579000000000001</v>
      </c>
      <c r="E107" s="2">
        <v>44.792000000000002</v>
      </c>
    </row>
    <row r="108" spans="1:5" x14ac:dyDescent="0.25">
      <c r="A108" s="1" t="str">
        <f>"00000802"</f>
        <v>00000802</v>
      </c>
      <c r="B108" s="2">
        <v>74.796999999999997</v>
      </c>
      <c r="C108" s="2">
        <v>113.11499999999999</v>
      </c>
      <c r="D108" s="2">
        <v>74.298000000000002</v>
      </c>
      <c r="E108" s="2">
        <v>74.653000000000006</v>
      </c>
    </row>
    <row r="109" spans="1:5" x14ac:dyDescent="0.25">
      <c r="A109" s="1" t="str">
        <f>"00000811"</f>
        <v>00000811</v>
      </c>
      <c r="B109" s="2">
        <v>59.837000000000003</v>
      </c>
      <c r="C109" s="2">
        <v>90.492000000000004</v>
      </c>
      <c r="D109" s="2">
        <v>59.439</v>
      </c>
      <c r="E109" s="2">
        <v>59.722999999999999</v>
      </c>
    </row>
    <row r="110" spans="1:5" x14ac:dyDescent="0.25">
      <c r="A110" s="1" t="str">
        <f>"00000812"</f>
        <v>00000812</v>
      </c>
      <c r="B110" s="2">
        <v>44.878</v>
      </c>
      <c r="C110" s="2">
        <v>67.869</v>
      </c>
      <c r="D110" s="2">
        <v>44.579000000000001</v>
      </c>
      <c r="E110" s="2">
        <v>44.792000000000002</v>
      </c>
    </row>
    <row r="111" spans="1:5" x14ac:dyDescent="0.25">
      <c r="A111" s="1" t="str">
        <f>"00000813"</f>
        <v>00000813</v>
      </c>
      <c r="B111" s="2">
        <v>74.796999999999997</v>
      </c>
      <c r="C111" s="2">
        <v>113.11499999999999</v>
      </c>
      <c r="D111" s="2">
        <v>74.298000000000002</v>
      </c>
      <c r="E111" s="2">
        <v>74.653000000000006</v>
      </c>
    </row>
    <row r="112" spans="1:5" x14ac:dyDescent="0.25">
      <c r="A112" s="1" t="str">
        <f>"00000820"</f>
        <v>00000820</v>
      </c>
      <c r="B112" s="2">
        <v>74.796999999999997</v>
      </c>
      <c r="C112" s="2">
        <v>113.11499999999999</v>
      </c>
      <c r="D112" s="2">
        <v>74.298000000000002</v>
      </c>
      <c r="E112" s="2">
        <v>74.653000000000006</v>
      </c>
    </row>
    <row r="113" spans="1:5" x14ac:dyDescent="0.25">
      <c r="A113" s="1" t="str">
        <f>"00000830"</f>
        <v>00000830</v>
      </c>
      <c r="B113" s="2">
        <v>59.837000000000003</v>
      </c>
      <c r="C113" s="2">
        <v>90.492000000000004</v>
      </c>
      <c r="D113" s="2">
        <v>59.439</v>
      </c>
      <c r="E113" s="2">
        <v>59.722999999999999</v>
      </c>
    </row>
    <row r="114" spans="1:5" x14ac:dyDescent="0.25">
      <c r="A114" s="1" t="str">
        <f>"00000832"</f>
        <v>00000832</v>
      </c>
      <c r="B114" s="2">
        <v>89.756</v>
      </c>
      <c r="C114" s="2">
        <v>135.738</v>
      </c>
      <c r="D114" s="2">
        <v>89.158000000000001</v>
      </c>
      <c r="E114" s="2">
        <v>89.584000000000003</v>
      </c>
    </row>
    <row r="115" spans="1:5" x14ac:dyDescent="0.25">
      <c r="A115" s="1" t="str">
        <f>"00000834"</f>
        <v>00000834</v>
      </c>
      <c r="B115" s="2">
        <v>74.796999999999997</v>
      </c>
      <c r="C115" s="2">
        <v>113.11499999999999</v>
      </c>
      <c r="D115" s="2">
        <v>74.298000000000002</v>
      </c>
      <c r="E115" s="2">
        <v>74.653000000000006</v>
      </c>
    </row>
    <row r="116" spans="1:5" x14ac:dyDescent="0.25">
      <c r="A116" s="1" t="str">
        <f>"00000836"</f>
        <v>00000836</v>
      </c>
      <c r="B116" s="2">
        <v>89.756</v>
      </c>
      <c r="C116" s="2">
        <v>135.738</v>
      </c>
      <c r="D116" s="2">
        <v>89.158000000000001</v>
      </c>
      <c r="E116" s="2">
        <v>89.584000000000003</v>
      </c>
    </row>
    <row r="117" spans="1:5" x14ac:dyDescent="0.25">
      <c r="A117" s="1" t="str">
        <f>"00000840"</f>
        <v>00000840</v>
      </c>
      <c r="B117" s="2">
        <v>89.756</v>
      </c>
      <c r="C117" s="2">
        <v>135.738</v>
      </c>
      <c r="D117" s="2">
        <v>89.158000000000001</v>
      </c>
      <c r="E117" s="2">
        <v>89.584000000000003</v>
      </c>
    </row>
    <row r="118" spans="1:5" x14ac:dyDescent="0.25">
      <c r="A118" s="1" t="str">
        <f>"00000842"</f>
        <v>00000842</v>
      </c>
      <c r="B118" s="2">
        <v>59.837000000000003</v>
      </c>
      <c r="C118" s="2">
        <v>90.492000000000004</v>
      </c>
      <c r="D118" s="2">
        <v>59.439</v>
      </c>
      <c r="E118" s="2">
        <v>59.722999999999999</v>
      </c>
    </row>
    <row r="119" spans="1:5" x14ac:dyDescent="0.25">
      <c r="A119" s="1" t="str">
        <f>"00000844"</f>
        <v>00000844</v>
      </c>
      <c r="B119" s="2">
        <v>104.715</v>
      </c>
      <c r="C119" s="2">
        <v>158.36099999999999</v>
      </c>
      <c r="D119" s="2">
        <v>104.018</v>
      </c>
      <c r="E119" s="2">
        <v>104.515</v>
      </c>
    </row>
    <row r="120" spans="1:5" x14ac:dyDescent="0.25">
      <c r="A120" s="1" t="str">
        <f>"00000846"</f>
        <v>00000846</v>
      </c>
      <c r="B120" s="2">
        <v>119.675</v>
      </c>
      <c r="C120" s="2">
        <v>180.98400000000001</v>
      </c>
      <c r="D120" s="2">
        <v>118.877</v>
      </c>
      <c r="E120" s="2">
        <v>119.446</v>
      </c>
    </row>
    <row r="121" spans="1:5" x14ac:dyDescent="0.25">
      <c r="A121" s="1" t="str">
        <f>"00000848"</f>
        <v>00000848</v>
      </c>
      <c r="B121" s="2">
        <v>119.675</v>
      </c>
      <c r="C121" s="2">
        <v>180.98400000000001</v>
      </c>
      <c r="D121" s="2">
        <v>118.877</v>
      </c>
      <c r="E121" s="2">
        <v>119.446</v>
      </c>
    </row>
    <row r="122" spans="1:5" x14ac:dyDescent="0.25">
      <c r="A122" s="1" t="str">
        <f>"00000851"</f>
        <v>00000851</v>
      </c>
      <c r="B122" s="2">
        <v>89.756</v>
      </c>
      <c r="C122" s="2">
        <v>135.738</v>
      </c>
      <c r="D122" s="2">
        <v>89.158000000000001</v>
      </c>
      <c r="E122" s="2">
        <v>89.584000000000003</v>
      </c>
    </row>
    <row r="123" spans="1:5" x14ac:dyDescent="0.25">
      <c r="A123" s="1" t="str">
        <f>"00000860"</f>
        <v>00000860</v>
      </c>
      <c r="B123" s="2">
        <v>89.756</v>
      </c>
      <c r="C123" s="2">
        <v>135.738</v>
      </c>
      <c r="D123" s="2">
        <v>89.158000000000001</v>
      </c>
      <c r="E123" s="2">
        <v>89.584000000000003</v>
      </c>
    </row>
    <row r="124" spans="1:5" x14ac:dyDescent="0.25">
      <c r="A124" s="1" t="str">
        <f>"00000862"</f>
        <v>00000862</v>
      </c>
      <c r="B124" s="2">
        <v>104.715</v>
      </c>
      <c r="C124" s="2">
        <v>158.36099999999999</v>
      </c>
      <c r="D124" s="2">
        <v>104.018</v>
      </c>
      <c r="E124" s="2">
        <v>104.515</v>
      </c>
    </row>
    <row r="125" spans="1:5" x14ac:dyDescent="0.25">
      <c r="A125" s="1" t="str">
        <f>"00000864"</f>
        <v>00000864</v>
      </c>
      <c r="B125" s="2">
        <v>119.675</v>
      </c>
      <c r="C125" s="2">
        <v>180.98400000000001</v>
      </c>
      <c r="D125" s="2">
        <v>118.877</v>
      </c>
      <c r="E125" s="2">
        <v>119.446</v>
      </c>
    </row>
    <row r="126" spans="1:5" x14ac:dyDescent="0.25">
      <c r="A126" s="1" t="str">
        <f>"00000865"</f>
        <v>00000865</v>
      </c>
      <c r="B126" s="2">
        <v>119.675</v>
      </c>
      <c r="C126" s="2">
        <v>180.98400000000001</v>
      </c>
      <c r="D126" s="2">
        <v>118.877</v>
      </c>
      <c r="E126" s="2">
        <v>119.446</v>
      </c>
    </row>
    <row r="127" spans="1:5" x14ac:dyDescent="0.25">
      <c r="A127" s="1" t="str">
        <f>"00000866"</f>
        <v>00000866</v>
      </c>
      <c r="B127" s="2">
        <v>149.59299999999999</v>
      </c>
      <c r="C127" s="2">
        <v>226.23</v>
      </c>
      <c r="D127" s="2">
        <v>148.596</v>
      </c>
      <c r="E127" s="2">
        <v>149.30699999999999</v>
      </c>
    </row>
    <row r="128" spans="1:5" x14ac:dyDescent="0.25">
      <c r="A128" s="1" t="str">
        <f>"00000868"</f>
        <v>00000868</v>
      </c>
      <c r="B128" s="2">
        <v>149.59299999999999</v>
      </c>
      <c r="C128" s="2">
        <v>226.23</v>
      </c>
      <c r="D128" s="2">
        <v>148.596</v>
      </c>
      <c r="E128" s="2">
        <v>149.30699999999999</v>
      </c>
    </row>
    <row r="129" spans="1:5" x14ac:dyDescent="0.25">
      <c r="A129" s="1" t="str">
        <f>"00000870"</f>
        <v>00000870</v>
      </c>
      <c r="B129" s="2">
        <v>74.796999999999997</v>
      </c>
      <c r="C129" s="2">
        <v>113.11499999999999</v>
      </c>
      <c r="D129" s="2">
        <v>74.298000000000002</v>
      </c>
      <c r="E129" s="2">
        <v>74.653000000000006</v>
      </c>
    </row>
    <row r="130" spans="1:5" x14ac:dyDescent="0.25">
      <c r="A130" s="1" t="str">
        <f>"00000872"</f>
        <v>00000872</v>
      </c>
      <c r="B130" s="2">
        <v>104.715</v>
      </c>
      <c r="C130" s="2">
        <v>158.36099999999999</v>
      </c>
      <c r="D130" s="2">
        <v>104.018</v>
      </c>
      <c r="E130" s="2">
        <v>104.515</v>
      </c>
    </row>
    <row r="131" spans="1:5" x14ac:dyDescent="0.25">
      <c r="A131" s="1" t="str">
        <f>"00000873"</f>
        <v>00000873</v>
      </c>
      <c r="B131" s="2">
        <v>74.796999999999997</v>
      </c>
      <c r="C131" s="2">
        <v>113.11499999999999</v>
      </c>
      <c r="D131" s="2">
        <v>74.298000000000002</v>
      </c>
      <c r="E131" s="2">
        <v>74.653000000000006</v>
      </c>
    </row>
    <row r="132" spans="1:5" x14ac:dyDescent="0.25">
      <c r="A132" s="1" t="str">
        <f>"00000880"</f>
        <v>00000880</v>
      </c>
      <c r="B132" s="2">
        <v>224.39</v>
      </c>
      <c r="C132" s="2">
        <v>339.34399999999999</v>
      </c>
      <c r="D132" s="2">
        <v>222.89500000000001</v>
      </c>
      <c r="E132" s="2">
        <v>223.96</v>
      </c>
    </row>
    <row r="133" spans="1:5" x14ac:dyDescent="0.25">
      <c r="A133" s="1" t="str">
        <f>"00000882"</f>
        <v>00000882</v>
      </c>
      <c r="B133" s="2">
        <v>149.59299999999999</v>
      </c>
      <c r="C133" s="2">
        <v>226.23</v>
      </c>
      <c r="D133" s="2">
        <v>148.596</v>
      </c>
      <c r="E133" s="2">
        <v>149.30699999999999</v>
      </c>
    </row>
    <row r="134" spans="1:5" x14ac:dyDescent="0.25">
      <c r="A134" s="1" t="str">
        <f>"00000902"</f>
        <v>00000902</v>
      </c>
      <c r="B134" s="2">
        <v>74.796999999999997</v>
      </c>
      <c r="C134" s="2">
        <v>113.11499999999999</v>
      </c>
      <c r="D134" s="2">
        <v>74.298000000000002</v>
      </c>
      <c r="E134" s="2">
        <v>74.653000000000006</v>
      </c>
    </row>
    <row r="135" spans="1:5" x14ac:dyDescent="0.25">
      <c r="A135" s="1" t="str">
        <f>"00000904"</f>
        <v>00000904</v>
      </c>
      <c r="B135" s="2">
        <v>104.715</v>
      </c>
      <c r="C135" s="2">
        <v>158.36099999999999</v>
      </c>
      <c r="D135" s="2">
        <v>104.018</v>
      </c>
      <c r="E135" s="2">
        <v>104.515</v>
      </c>
    </row>
    <row r="136" spans="1:5" x14ac:dyDescent="0.25">
      <c r="A136" s="1" t="str">
        <f>"00000906"</f>
        <v>00000906</v>
      </c>
      <c r="B136" s="2">
        <v>59.837000000000003</v>
      </c>
      <c r="C136" s="2">
        <v>90.492000000000004</v>
      </c>
      <c r="D136" s="2">
        <v>59.439</v>
      </c>
      <c r="E136" s="2">
        <v>59.722999999999999</v>
      </c>
    </row>
    <row r="137" spans="1:5" x14ac:dyDescent="0.25">
      <c r="A137" s="1" t="str">
        <f>"00000908"</f>
        <v>00000908</v>
      </c>
      <c r="B137" s="2">
        <v>89.756</v>
      </c>
      <c r="C137" s="2">
        <v>135.738</v>
      </c>
      <c r="D137" s="2">
        <v>89.158000000000001</v>
      </c>
      <c r="E137" s="2">
        <v>89.584000000000003</v>
      </c>
    </row>
    <row r="138" spans="1:5" x14ac:dyDescent="0.25">
      <c r="A138" s="1" t="str">
        <f>"00000910"</f>
        <v>00000910</v>
      </c>
      <c r="B138" s="2">
        <v>44.878</v>
      </c>
      <c r="C138" s="2">
        <v>67.869</v>
      </c>
      <c r="D138" s="2">
        <v>44.579000000000001</v>
      </c>
      <c r="E138" s="2">
        <v>44.792000000000002</v>
      </c>
    </row>
    <row r="139" spans="1:5" x14ac:dyDescent="0.25">
      <c r="A139" s="1" t="str">
        <f>"00000912"</f>
        <v>00000912</v>
      </c>
      <c r="B139" s="2">
        <v>74.796999999999997</v>
      </c>
      <c r="C139" s="2">
        <v>113.11499999999999</v>
      </c>
      <c r="D139" s="2">
        <v>74.298000000000002</v>
      </c>
      <c r="E139" s="2">
        <v>74.653000000000006</v>
      </c>
    </row>
    <row r="140" spans="1:5" x14ac:dyDescent="0.25">
      <c r="A140" s="1" t="str">
        <f>"00000914"</f>
        <v>00000914</v>
      </c>
      <c r="B140" s="2">
        <v>74.796999999999997</v>
      </c>
      <c r="C140" s="2">
        <v>113.11499999999999</v>
      </c>
      <c r="D140" s="2">
        <v>74.298000000000002</v>
      </c>
      <c r="E140" s="2">
        <v>74.653000000000006</v>
      </c>
    </row>
    <row r="141" spans="1:5" x14ac:dyDescent="0.25">
      <c r="A141" s="1" t="str">
        <f>"00000916"</f>
        <v>00000916</v>
      </c>
      <c r="B141" s="2">
        <v>74.796999999999997</v>
      </c>
      <c r="C141" s="2">
        <v>113.11499999999999</v>
      </c>
      <c r="D141" s="2">
        <v>74.298000000000002</v>
      </c>
      <c r="E141" s="2">
        <v>74.653000000000006</v>
      </c>
    </row>
    <row r="142" spans="1:5" x14ac:dyDescent="0.25">
      <c r="A142" s="1" t="str">
        <f>"00000918"</f>
        <v>00000918</v>
      </c>
      <c r="B142" s="2">
        <v>74.796999999999997</v>
      </c>
      <c r="C142" s="2">
        <v>113.11499999999999</v>
      </c>
      <c r="D142" s="2">
        <v>74.298000000000002</v>
      </c>
      <c r="E142" s="2">
        <v>74.653000000000006</v>
      </c>
    </row>
    <row r="143" spans="1:5" x14ac:dyDescent="0.25">
      <c r="A143" s="1" t="str">
        <f>"00000920"</f>
        <v>00000920</v>
      </c>
      <c r="B143" s="2">
        <v>44.878</v>
      </c>
      <c r="C143" s="2">
        <v>67.869</v>
      </c>
      <c r="D143" s="2">
        <v>44.579000000000001</v>
      </c>
      <c r="E143" s="2">
        <v>44.792000000000002</v>
      </c>
    </row>
    <row r="144" spans="1:5" x14ac:dyDescent="0.25">
      <c r="A144" s="1" t="str">
        <f>"00000921"</f>
        <v>00000921</v>
      </c>
      <c r="B144" s="2">
        <v>44.878</v>
      </c>
      <c r="C144" s="2">
        <v>67.869</v>
      </c>
      <c r="D144" s="2">
        <v>44.579000000000001</v>
      </c>
      <c r="E144" s="2">
        <v>44.792000000000002</v>
      </c>
    </row>
    <row r="145" spans="1:5" x14ac:dyDescent="0.25">
      <c r="A145" s="1" t="str">
        <f>"00000922"</f>
        <v>00000922</v>
      </c>
      <c r="B145" s="2">
        <v>89.756</v>
      </c>
      <c r="C145" s="2">
        <v>135.738</v>
      </c>
      <c r="D145" s="2">
        <v>89.158000000000001</v>
      </c>
      <c r="E145" s="2">
        <v>89.584000000000003</v>
      </c>
    </row>
    <row r="146" spans="1:5" x14ac:dyDescent="0.25">
      <c r="A146" s="1" t="str">
        <f>"00000924"</f>
        <v>00000924</v>
      </c>
      <c r="B146" s="2">
        <v>59.837000000000003</v>
      </c>
      <c r="C146" s="2">
        <v>90.492000000000004</v>
      </c>
      <c r="D146" s="2">
        <v>59.439</v>
      </c>
      <c r="E146" s="2">
        <v>59.722999999999999</v>
      </c>
    </row>
    <row r="147" spans="1:5" x14ac:dyDescent="0.25">
      <c r="A147" s="1" t="str">
        <f>"00000926"</f>
        <v>00000926</v>
      </c>
      <c r="B147" s="2">
        <v>59.837000000000003</v>
      </c>
      <c r="C147" s="2">
        <v>90.492000000000004</v>
      </c>
      <c r="D147" s="2">
        <v>59.439</v>
      </c>
      <c r="E147" s="2">
        <v>59.722999999999999</v>
      </c>
    </row>
    <row r="148" spans="1:5" x14ac:dyDescent="0.25">
      <c r="A148" s="1" t="str">
        <f>"00000928"</f>
        <v>00000928</v>
      </c>
      <c r="B148" s="2">
        <v>89.756</v>
      </c>
      <c r="C148" s="2">
        <v>135.738</v>
      </c>
      <c r="D148" s="2">
        <v>89.158000000000001</v>
      </c>
      <c r="E148" s="2">
        <v>89.584000000000003</v>
      </c>
    </row>
    <row r="149" spans="1:5" x14ac:dyDescent="0.25">
      <c r="A149" s="1" t="str">
        <f>"00000930"</f>
        <v>00000930</v>
      </c>
      <c r="B149" s="2">
        <v>59.837000000000003</v>
      </c>
      <c r="C149" s="2">
        <v>90.492000000000004</v>
      </c>
      <c r="D149" s="2">
        <v>59.439</v>
      </c>
      <c r="E149" s="2">
        <v>59.722999999999999</v>
      </c>
    </row>
    <row r="150" spans="1:5" x14ac:dyDescent="0.25">
      <c r="A150" s="1" t="str">
        <f>"00000932"</f>
        <v>00000932</v>
      </c>
      <c r="B150" s="2">
        <v>59.837000000000003</v>
      </c>
      <c r="C150" s="2">
        <v>90.492000000000004</v>
      </c>
      <c r="D150" s="2">
        <v>59.439</v>
      </c>
      <c r="E150" s="2">
        <v>59.722999999999999</v>
      </c>
    </row>
    <row r="151" spans="1:5" x14ac:dyDescent="0.25">
      <c r="A151" s="1" t="str">
        <f>"00000934"</f>
        <v>00000934</v>
      </c>
      <c r="B151" s="2">
        <v>89.756</v>
      </c>
      <c r="C151" s="2">
        <v>135.738</v>
      </c>
      <c r="D151" s="2">
        <v>89.158000000000001</v>
      </c>
      <c r="E151" s="2">
        <v>89.584000000000003</v>
      </c>
    </row>
    <row r="152" spans="1:5" x14ac:dyDescent="0.25">
      <c r="A152" s="1" t="str">
        <f>"00000936"</f>
        <v>00000936</v>
      </c>
      <c r="B152" s="2">
        <v>119.675</v>
      </c>
      <c r="C152" s="2">
        <v>180.98400000000001</v>
      </c>
      <c r="D152" s="2">
        <v>118.877</v>
      </c>
      <c r="E152" s="2">
        <v>119.446</v>
      </c>
    </row>
    <row r="153" spans="1:5" x14ac:dyDescent="0.25">
      <c r="A153" s="1" t="str">
        <f>"00000938"</f>
        <v>00000938</v>
      </c>
      <c r="B153" s="2">
        <v>59.837000000000003</v>
      </c>
      <c r="C153" s="2">
        <v>90.492000000000004</v>
      </c>
      <c r="D153" s="2">
        <v>59.439</v>
      </c>
      <c r="E153" s="2">
        <v>59.722999999999999</v>
      </c>
    </row>
    <row r="154" spans="1:5" x14ac:dyDescent="0.25">
      <c r="A154" s="1" t="str">
        <f>"00000940"</f>
        <v>00000940</v>
      </c>
      <c r="B154" s="2">
        <v>44.878</v>
      </c>
      <c r="C154" s="2">
        <v>67.869</v>
      </c>
      <c r="D154" s="2">
        <v>44.579000000000001</v>
      </c>
      <c r="E154" s="2">
        <v>44.792000000000002</v>
      </c>
    </row>
    <row r="155" spans="1:5" x14ac:dyDescent="0.25">
      <c r="A155" s="1" t="str">
        <f>"00000942"</f>
        <v>00000942</v>
      </c>
      <c r="B155" s="2">
        <v>59.837000000000003</v>
      </c>
      <c r="C155" s="2">
        <v>90.492000000000004</v>
      </c>
      <c r="D155" s="2">
        <v>59.439</v>
      </c>
      <c r="E155" s="2">
        <v>59.722999999999999</v>
      </c>
    </row>
    <row r="156" spans="1:5" x14ac:dyDescent="0.25">
      <c r="A156" s="1" t="str">
        <f>"00000944"</f>
        <v>00000944</v>
      </c>
      <c r="B156" s="2">
        <v>89.756</v>
      </c>
      <c r="C156" s="2">
        <v>135.738</v>
      </c>
      <c r="D156" s="2">
        <v>89.158000000000001</v>
      </c>
      <c r="E156" s="2">
        <v>89.584000000000003</v>
      </c>
    </row>
    <row r="157" spans="1:5" x14ac:dyDescent="0.25">
      <c r="A157" s="1" t="str">
        <f>"00000948"</f>
        <v>00000948</v>
      </c>
      <c r="B157" s="2">
        <v>59.837000000000003</v>
      </c>
      <c r="C157" s="2">
        <v>90.492000000000004</v>
      </c>
      <c r="D157" s="2">
        <v>59.439</v>
      </c>
      <c r="E157" s="2">
        <v>59.722999999999999</v>
      </c>
    </row>
    <row r="158" spans="1:5" x14ac:dyDescent="0.25">
      <c r="A158" s="1" t="str">
        <f>"00000950"</f>
        <v>00000950</v>
      </c>
      <c r="B158" s="2">
        <v>74.796999999999997</v>
      </c>
      <c r="C158" s="2">
        <v>113.11499999999999</v>
      </c>
      <c r="D158" s="2">
        <v>74.298000000000002</v>
      </c>
      <c r="E158" s="2">
        <v>74.653000000000006</v>
      </c>
    </row>
    <row r="159" spans="1:5" x14ac:dyDescent="0.25">
      <c r="A159" s="1" t="str">
        <f>"00000952"</f>
        <v>00000952</v>
      </c>
      <c r="B159" s="2">
        <v>59.837000000000003</v>
      </c>
      <c r="C159" s="2">
        <v>90.492000000000004</v>
      </c>
      <c r="D159" s="2">
        <v>59.439</v>
      </c>
      <c r="E159" s="2">
        <v>59.722999999999999</v>
      </c>
    </row>
    <row r="160" spans="1:5" x14ac:dyDescent="0.25">
      <c r="A160" s="1" t="str">
        <f>"00001112"</f>
        <v>00001112</v>
      </c>
      <c r="B160" s="2">
        <v>74.796999999999997</v>
      </c>
      <c r="C160" s="2">
        <v>113.11499999999999</v>
      </c>
      <c r="D160" s="2">
        <v>74.298000000000002</v>
      </c>
      <c r="E160" s="2">
        <v>74.653000000000006</v>
      </c>
    </row>
    <row r="161" spans="1:5" x14ac:dyDescent="0.25">
      <c r="A161" s="1" t="str">
        <f>"00001120"</f>
        <v>00001120</v>
      </c>
      <c r="B161" s="2">
        <v>89.756</v>
      </c>
      <c r="C161" s="2">
        <v>135.738</v>
      </c>
      <c r="D161" s="2">
        <v>89.158000000000001</v>
      </c>
      <c r="E161" s="2">
        <v>89.584000000000003</v>
      </c>
    </row>
    <row r="162" spans="1:5" x14ac:dyDescent="0.25">
      <c r="A162" s="1" t="str">
        <f>"00001130"</f>
        <v>00001130</v>
      </c>
      <c r="B162" s="2">
        <v>44.878</v>
      </c>
      <c r="C162" s="2">
        <v>67.869</v>
      </c>
      <c r="D162" s="2">
        <v>44.579000000000001</v>
      </c>
      <c r="E162" s="2">
        <v>44.792000000000002</v>
      </c>
    </row>
    <row r="163" spans="1:5" x14ac:dyDescent="0.25">
      <c r="A163" s="1" t="str">
        <f>"00001140"</f>
        <v>00001140</v>
      </c>
      <c r="B163" s="2">
        <v>224.39</v>
      </c>
      <c r="C163" s="2">
        <v>339.34399999999999</v>
      </c>
      <c r="D163" s="2">
        <v>222.89500000000001</v>
      </c>
      <c r="E163" s="2">
        <v>223.96</v>
      </c>
    </row>
    <row r="164" spans="1:5" x14ac:dyDescent="0.25">
      <c r="A164" s="1" t="str">
        <f>"00001150"</f>
        <v>00001150</v>
      </c>
      <c r="B164" s="2">
        <v>119.675</v>
      </c>
      <c r="C164" s="2">
        <v>180.98400000000001</v>
      </c>
      <c r="D164" s="2">
        <v>118.877</v>
      </c>
      <c r="E164" s="2">
        <v>119.446</v>
      </c>
    </row>
    <row r="165" spans="1:5" x14ac:dyDescent="0.25">
      <c r="A165" s="1" t="str">
        <f>"00001160"</f>
        <v>00001160</v>
      </c>
      <c r="B165" s="2">
        <v>59.837000000000003</v>
      </c>
      <c r="C165" s="2">
        <v>90.492000000000004</v>
      </c>
      <c r="D165" s="2">
        <v>59.439</v>
      </c>
      <c r="E165" s="2">
        <v>59.722999999999999</v>
      </c>
    </row>
    <row r="166" spans="1:5" x14ac:dyDescent="0.25">
      <c r="A166" s="1" t="str">
        <f>"00001170"</f>
        <v>00001170</v>
      </c>
      <c r="B166" s="2">
        <v>119.675</v>
      </c>
      <c r="C166" s="2">
        <v>180.98400000000001</v>
      </c>
      <c r="D166" s="2">
        <v>118.877</v>
      </c>
      <c r="E166" s="2">
        <v>119.446</v>
      </c>
    </row>
    <row r="167" spans="1:5" x14ac:dyDescent="0.25">
      <c r="A167" s="1" t="str">
        <f>"00001173"</f>
        <v>00001173</v>
      </c>
      <c r="B167" s="2">
        <v>179.51</v>
      </c>
      <c r="C167" s="2">
        <v>323.11799999999999</v>
      </c>
      <c r="D167" s="2">
        <v>176.16</v>
      </c>
      <c r="E167" s="2">
        <v>176.24600000000001</v>
      </c>
    </row>
    <row r="168" spans="1:5" x14ac:dyDescent="0.25">
      <c r="A168" s="1" t="str">
        <f>"00001200"</f>
        <v>00001200</v>
      </c>
      <c r="B168" s="2">
        <v>59.837000000000003</v>
      </c>
      <c r="C168" s="2">
        <v>90.492000000000004</v>
      </c>
      <c r="D168" s="2">
        <v>59.439</v>
      </c>
      <c r="E168" s="2">
        <v>59.722999999999999</v>
      </c>
    </row>
    <row r="169" spans="1:5" x14ac:dyDescent="0.25">
      <c r="A169" s="1" t="str">
        <f>"00001202"</f>
        <v>00001202</v>
      </c>
      <c r="B169" s="2">
        <v>59.837000000000003</v>
      </c>
      <c r="C169" s="2">
        <v>90.492000000000004</v>
      </c>
      <c r="D169" s="2">
        <v>59.439</v>
      </c>
      <c r="E169" s="2">
        <v>59.722999999999999</v>
      </c>
    </row>
    <row r="170" spans="1:5" x14ac:dyDescent="0.25">
      <c r="A170" s="1" t="str">
        <f>"00001210"</f>
        <v>00001210</v>
      </c>
      <c r="B170" s="2">
        <v>89.756</v>
      </c>
      <c r="C170" s="2">
        <v>135.738</v>
      </c>
      <c r="D170" s="2">
        <v>89.158000000000001</v>
      </c>
      <c r="E170" s="2">
        <v>89.584000000000003</v>
      </c>
    </row>
    <row r="171" spans="1:5" x14ac:dyDescent="0.25">
      <c r="A171" s="1" t="str">
        <f>"00001212"</f>
        <v>00001212</v>
      </c>
      <c r="B171" s="2">
        <v>149.59299999999999</v>
      </c>
      <c r="C171" s="2">
        <v>226.23</v>
      </c>
      <c r="D171" s="2">
        <v>148.596</v>
      </c>
      <c r="E171" s="2">
        <v>149.30699999999999</v>
      </c>
    </row>
    <row r="172" spans="1:5" x14ac:dyDescent="0.25">
      <c r="A172" s="1" t="str">
        <f>"00001214"</f>
        <v>00001214</v>
      </c>
      <c r="B172" s="2">
        <v>119.675</v>
      </c>
      <c r="C172" s="2">
        <v>180.98400000000001</v>
      </c>
      <c r="D172" s="2">
        <v>118.877</v>
      </c>
      <c r="E172" s="2">
        <v>119.446</v>
      </c>
    </row>
    <row r="173" spans="1:5" x14ac:dyDescent="0.25">
      <c r="A173" s="1" t="str">
        <f>"00001215"</f>
        <v>00001215</v>
      </c>
      <c r="B173" s="2">
        <v>149.59299999999999</v>
      </c>
      <c r="C173" s="2">
        <v>226.23</v>
      </c>
      <c r="D173" s="2">
        <v>148.596</v>
      </c>
      <c r="E173" s="2">
        <v>149.30699999999999</v>
      </c>
    </row>
    <row r="174" spans="1:5" x14ac:dyDescent="0.25">
      <c r="A174" s="1" t="str">
        <f>"00001220"</f>
        <v>00001220</v>
      </c>
      <c r="B174" s="2">
        <v>59.837000000000003</v>
      </c>
      <c r="C174" s="2">
        <v>90.492000000000004</v>
      </c>
      <c r="D174" s="2">
        <v>59.439</v>
      </c>
      <c r="E174" s="2">
        <v>59.722999999999999</v>
      </c>
    </row>
    <row r="175" spans="1:5" x14ac:dyDescent="0.25">
      <c r="A175" s="1" t="str">
        <f>"00001230"</f>
        <v>00001230</v>
      </c>
      <c r="B175" s="2">
        <v>89.756</v>
      </c>
      <c r="C175" s="2">
        <v>135.738</v>
      </c>
      <c r="D175" s="2">
        <v>89.158000000000001</v>
      </c>
      <c r="E175" s="2">
        <v>89.584000000000003</v>
      </c>
    </row>
    <row r="176" spans="1:5" x14ac:dyDescent="0.25">
      <c r="A176" s="1" t="str">
        <f>"00001232"</f>
        <v>00001232</v>
      </c>
      <c r="B176" s="2">
        <v>74.796999999999997</v>
      </c>
      <c r="C176" s="2">
        <v>113.11499999999999</v>
      </c>
      <c r="D176" s="2">
        <v>74.298000000000002</v>
      </c>
      <c r="E176" s="2">
        <v>74.653000000000006</v>
      </c>
    </row>
    <row r="177" spans="1:5" x14ac:dyDescent="0.25">
      <c r="A177" s="1" t="str">
        <f>"00001234"</f>
        <v>00001234</v>
      </c>
      <c r="B177" s="2">
        <v>119.675</v>
      </c>
      <c r="C177" s="2">
        <v>180.98400000000001</v>
      </c>
      <c r="D177" s="2">
        <v>118.877</v>
      </c>
      <c r="E177" s="2">
        <v>119.446</v>
      </c>
    </row>
    <row r="178" spans="1:5" x14ac:dyDescent="0.25">
      <c r="A178" s="1" t="str">
        <f>"00001250"</f>
        <v>00001250</v>
      </c>
      <c r="B178" s="2">
        <v>59.837000000000003</v>
      </c>
      <c r="C178" s="2">
        <v>90.492000000000004</v>
      </c>
      <c r="D178" s="2">
        <v>59.439</v>
      </c>
      <c r="E178" s="2">
        <v>59.722999999999999</v>
      </c>
    </row>
    <row r="179" spans="1:5" x14ac:dyDescent="0.25">
      <c r="A179" s="1" t="str">
        <f>"00001260"</f>
        <v>00001260</v>
      </c>
      <c r="B179" s="2">
        <v>44.878</v>
      </c>
      <c r="C179" s="2">
        <v>67.869</v>
      </c>
      <c r="D179" s="2">
        <v>44.579000000000001</v>
      </c>
      <c r="E179" s="2">
        <v>44.792000000000002</v>
      </c>
    </row>
    <row r="180" spans="1:5" x14ac:dyDescent="0.25">
      <c r="A180" s="1" t="str">
        <f>"00001270"</f>
        <v>00001270</v>
      </c>
      <c r="B180" s="2">
        <v>119.675</v>
      </c>
      <c r="C180" s="2">
        <v>180.98400000000001</v>
      </c>
      <c r="D180" s="2">
        <v>118.877</v>
      </c>
      <c r="E180" s="2">
        <v>119.446</v>
      </c>
    </row>
    <row r="181" spans="1:5" x14ac:dyDescent="0.25">
      <c r="A181" s="1" t="str">
        <f>"00001272"</f>
        <v>00001272</v>
      </c>
      <c r="B181" s="2">
        <v>59.837000000000003</v>
      </c>
      <c r="C181" s="2">
        <v>90.492000000000004</v>
      </c>
      <c r="D181" s="2">
        <v>59.439</v>
      </c>
      <c r="E181" s="2">
        <v>59.722999999999999</v>
      </c>
    </row>
    <row r="182" spans="1:5" x14ac:dyDescent="0.25">
      <c r="A182" s="1" t="str">
        <f>"00001274"</f>
        <v>00001274</v>
      </c>
      <c r="B182" s="2">
        <v>89.756</v>
      </c>
      <c r="C182" s="2">
        <v>135.738</v>
      </c>
      <c r="D182" s="2">
        <v>89.158000000000001</v>
      </c>
      <c r="E182" s="2">
        <v>89.584000000000003</v>
      </c>
    </row>
    <row r="183" spans="1:5" x14ac:dyDescent="0.25">
      <c r="A183" s="1" t="str">
        <f>"00001320"</f>
        <v>00001320</v>
      </c>
      <c r="B183" s="2">
        <v>59.837000000000003</v>
      </c>
      <c r="C183" s="2">
        <v>90.492000000000004</v>
      </c>
      <c r="D183" s="2">
        <v>59.439</v>
      </c>
      <c r="E183" s="2">
        <v>59.722999999999999</v>
      </c>
    </row>
    <row r="184" spans="1:5" x14ac:dyDescent="0.25">
      <c r="A184" s="1" t="str">
        <f>"00001340"</f>
        <v>00001340</v>
      </c>
      <c r="B184" s="2">
        <v>59.837000000000003</v>
      </c>
      <c r="C184" s="2">
        <v>90.492000000000004</v>
      </c>
      <c r="D184" s="2">
        <v>59.439</v>
      </c>
      <c r="E184" s="2">
        <v>59.722999999999999</v>
      </c>
    </row>
    <row r="185" spans="1:5" x14ac:dyDescent="0.25">
      <c r="A185" s="1" t="str">
        <f>"00001360"</f>
        <v>00001360</v>
      </c>
      <c r="B185" s="2">
        <v>74.796999999999997</v>
      </c>
      <c r="C185" s="2">
        <v>113.11499999999999</v>
      </c>
      <c r="D185" s="2">
        <v>74.298000000000002</v>
      </c>
      <c r="E185" s="2">
        <v>74.653000000000006</v>
      </c>
    </row>
    <row r="186" spans="1:5" x14ac:dyDescent="0.25">
      <c r="A186" s="1" t="str">
        <f>"00001380"</f>
        <v>00001380</v>
      </c>
      <c r="B186" s="2">
        <v>44.878</v>
      </c>
      <c r="C186" s="2">
        <v>67.869</v>
      </c>
      <c r="D186" s="2">
        <v>44.579000000000001</v>
      </c>
      <c r="E186" s="2">
        <v>44.792000000000002</v>
      </c>
    </row>
    <row r="187" spans="1:5" x14ac:dyDescent="0.25">
      <c r="A187" s="1" t="str">
        <f>"00001382"</f>
        <v>00001382</v>
      </c>
      <c r="B187" s="2">
        <v>44.878</v>
      </c>
      <c r="C187" s="2">
        <v>67.869</v>
      </c>
      <c r="D187" s="2">
        <v>44.579000000000001</v>
      </c>
      <c r="E187" s="2">
        <v>44.792000000000002</v>
      </c>
    </row>
    <row r="188" spans="1:5" x14ac:dyDescent="0.25">
      <c r="A188" s="1" t="str">
        <f>"00001390"</f>
        <v>00001390</v>
      </c>
      <c r="B188" s="2">
        <v>44.878</v>
      </c>
      <c r="C188" s="2">
        <v>67.869</v>
      </c>
      <c r="D188" s="2">
        <v>44.579000000000001</v>
      </c>
      <c r="E188" s="2">
        <v>44.792000000000002</v>
      </c>
    </row>
    <row r="189" spans="1:5" x14ac:dyDescent="0.25">
      <c r="A189" s="1" t="str">
        <f>"00001392"</f>
        <v>00001392</v>
      </c>
      <c r="B189" s="2">
        <v>59.837000000000003</v>
      </c>
      <c r="C189" s="2">
        <v>90.492000000000004</v>
      </c>
      <c r="D189" s="2">
        <v>59.439</v>
      </c>
      <c r="E189" s="2">
        <v>59.722999999999999</v>
      </c>
    </row>
    <row r="190" spans="1:5" x14ac:dyDescent="0.25">
      <c r="A190" s="1" t="str">
        <f>"00001400"</f>
        <v>00001400</v>
      </c>
      <c r="B190" s="2">
        <v>59.837000000000003</v>
      </c>
      <c r="C190" s="2">
        <v>90.492000000000004</v>
      </c>
      <c r="D190" s="2">
        <v>59.439</v>
      </c>
      <c r="E190" s="2">
        <v>59.722999999999999</v>
      </c>
    </row>
    <row r="191" spans="1:5" x14ac:dyDescent="0.25">
      <c r="A191" s="1" t="str">
        <f>"00001402"</f>
        <v>00001402</v>
      </c>
      <c r="B191" s="2">
        <v>104.715</v>
      </c>
      <c r="C191" s="2">
        <v>158.36099999999999</v>
      </c>
      <c r="D191" s="2">
        <v>104.018</v>
      </c>
      <c r="E191" s="2">
        <v>104.515</v>
      </c>
    </row>
    <row r="192" spans="1:5" x14ac:dyDescent="0.25">
      <c r="A192" s="1" t="str">
        <f>"00001404"</f>
        <v>00001404</v>
      </c>
      <c r="B192" s="2">
        <v>74.796999999999997</v>
      </c>
      <c r="C192" s="2">
        <v>113.11499999999999</v>
      </c>
      <c r="D192" s="2">
        <v>74.298000000000002</v>
      </c>
      <c r="E192" s="2">
        <v>74.653000000000006</v>
      </c>
    </row>
    <row r="193" spans="1:5" x14ac:dyDescent="0.25">
      <c r="A193" s="1" t="str">
        <f>"00001420"</f>
        <v>00001420</v>
      </c>
      <c r="B193" s="2">
        <v>44.878</v>
      </c>
      <c r="C193" s="2">
        <v>67.869</v>
      </c>
      <c r="D193" s="2">
        <v>44.579000000000001</v>
      </c>
      <c r="E193" s="2">
        <v>44.792000000000002</v>
      </c>
    </row>
    <row r="194" spans="1:5" x14ac:dyDescent="0.25">
      <c r="A194" s="1" t="str">
        <f>"00001430"</f>
        <v>00001430</v>
      </c>
      <c r="B194" s="2">
        <v>44.878</v>
      </c>
      <c r="C194" s="2">
        <v>67.869</v>
      </c>
      <c r="D194" s="2">
        <v>44.579000000000001</v>
      </c>
      <c r="E194" s="2">
        <v>44.792000000000002</v>
      </c>
    </row>
    <row r="195" spans="1:5" x14ac:dyDescent="0.25">
      <c r="A195" s="1" t="str">
        <f>"00001432"</f>
        <v>00001432</v>
      </c>
      <c r="B195" s="2">
        <v>89.756</v>
      </c>
      <c r="C195" s="2">
        <v>135.738</v>
      </c>
      <c r="D195" s="2">
        <v>89.158000000000001</v>
      </c>
      <c r="E195" s="2">
        <v>89.584000000000003</v>
      </c>
    </row>
    <row r="196" spans="1:5" x14ac:dyDescent="0.25">
      <c r="A196" s="1" t="str">
        <f>"00001440"</f>
        <v>00001440</v>
      </c>
      <c r="B196" s="2">
        <v>74.796999999999997</v>
      </c>
      <c r="C196" s="2">
        <v>113.11499999999999</v>
      </c>
      <c r="D196" s="2">
        <v>74.298000000000002</v>
      </c>
      <c r="E196" s="2">
        <v>74.653000000000006</v>
      </c>
    </row>
    <row r="197" spans="1:5" x14ac:dyDescent="0.25">
      <c r="A197" s="1" t="str">
        <f>"00001442"</f>
        <v>00001442</v>
      </c>
      <c r="B197" s="2">
        <v>119.675</v>
      </c>
      <c r="C197" s="2">
        <v>180.98400000000001</v>
      </c>
      <c r="D197" s="2">
        <v>118.877</v>
      </c>
      <c r="E197" s="2">
        <v>119.446</v>
      </c>
    </row>
    <row r="198" spans="1:5" x14ac:dyDescent="0.25">
      <c r="A198" s="1" t="str">
        <f>"00001444"</f>
        <v>00001444</v>
      </c>
      <c r="B198" s="2">
        <v>119.675</v>
      </c>
      <c r="C198" s="2">
        <v>180.98400000000001</v>
      </c>
      <c r="D198" s="2">
        <v>118.877</v>
      </c>
      <c r="E198" s="2">
        <v>119.446</v>
      </c>
    </row>
    <row r="199" spans="1:5" x14ac:dyDescent="0.25">
      <c r="A199" s="1" t="str">
        <f>"00001462"</f>
        <v>00001462</v>
      </c>
      <c r="B199" s="2">
        <v>44.878</v>
      </c>
      <c r="C199" s="2">
        <v>67.869</v>
      </c>
      <c r="D199" s="2">
        <v>44.579000000000001</v>
      </c>
      <c r="E199" s="2">
        <v>44.792000000000002</v>
      </c>
    </row>
    <row r="200" spans="1:5" x14ac:dyDescent="0.25">
      <c r="A200" s="1" t="str">
        <f>"00001464"</f>
        <v>00001464</v>
      </c>
      <c r="B200" s="2">
        <v>44.878</v>
      </c>
      <c r="C200" s="2">
        <v>67.869</v>
      </c>
      <c r="D200" s="2">
        <v>44.579000000000001</v>
      </c>
      <c r="E200" s="2">
        <v>44.792000000000002</v>
      </c>
    </row>
    <row r="201" spans="1:5" x14ac:dyDescent="0.25">
      <c r="A201" s="1" t="str">
        <f>"00001470"</f>
        <v>00001470</v>
      </c>
      <c r="B201" s="2">
        <v>44.878</v>
      </c>
      <c r="C201" s="2">
        <v>67.869</v>
      </c>
      <c r="D201" s="2">
        <v>44.579000000000001</v>
      </c>
      <c r="E201" s="2">
        <v>44.792000000000002</v>
      </c>
    </row>
    <row r="202" spans="1:5" x14ac:dyDescent="0.25">
      <c r="A202" s="1" t="str">
        <f>"00001472"</f>
        <v>00001472</v>
      </c>
      <c r="B202" s="2">
        <v>74.796999999999997</v>
      </c>
      <c r="C202" s="2">
        <v>113.11499999999999</v>
      </c>
      <c r="D202" s="2">
        <v>74.298000000000002</v>
      </c>
      <c r="E202" s="2">
        <v>74.653000000000006</v>
      </c>
    </row>
    <row r="203" spans="1:5" x14ac:dyDescent="0.25">
      <c r="A203" s="1" t="str">
        <f>"00001474"</f>
        <v>00001474</v>
      </c>
      <c r="B203" s="2">
        <v>74.796999999999997</v>
      </c>
      <c r="C203" s="2">
        <v>113.11499999999999</v>
      </c>
      <c r="D203" s="2">
        <v>74.298000000000002</v>
      </c>
      <c r="E203" s="2">
        <v>74.653000000000006</v>
      </c>
    </row>
    <row r="204" spans="1:5" x14ac:dyDescent="0.25">
      <c r="A204" s="1" t="str">
        <f>"00001480"</f>
        <v>00001480</v>
      </c>
      <c r="B204" s="2">
        <v>44.878</v>
      </c>
      <c r="C204" s="2">
        <v>67.869</v>
      </c>
      <c r="D204" s="2">
        <v>44.579000000000001</v>
      </c>
      <c r="E204" s="2">
        <v>44.792000000000002</v>
      </c>
    </row>
    <row r="205" spans="1:5" x14ac:dyDescent="0.25">
      <c r="A205" s="1" t="str">
        <f>"00001482"</f>
        <v>00001482</v>
      </c>
      <c r="B205" s="2">
        <v>59.837000000000003</v>
      </c>
      <c r="C205" s="2">
        <v>90.492000000000004</v>
      </c>
      <c r="D205" s="2">
        <v>59.439</v>
      </c>
      <c r="E205" s="2">
        <v>59.722999999999999</v>
      </c>
    </row>
    <row r="206" spans="1:5" x14ac:dyDescent="0.25">
      <c r="A206" s="1" t="str">
        <f>"00001484"</f>
        <v>00001484</v>
      </c>
      <c r="B206" s="2">
        <v>59.837000000000003</v>
      </c>
      <c r="C206" s="2">
        <v>90.492000000000004</v>
      </c>
      <c r="D206" s="2">
        <v>59.439</v>
      </c>
      <c r="E206" s="2">
        <v>59.722999999999999</v>
      </c>
    </row>
    <row r="207" spans="1:5" x14ac:dyDescent="0.25">
      <c r="A207" s="1" t="str">
        <f>"00001486"</f>
        <v>00001486</v>
      </c>
      <c r="B207" s="2">
        <v>104.715</v>
      </c>
      <c r="C207" s="2">
        <v>158.36099999999999</v>
      </c>
      <c r="D207" s="2">
        <v>104.018</v>
      </c>
      <c r="E207" s="2">
        <v>104.515</v>
      </c>
    </row>
    <row r="208" spans="1:5" x14ac:dyDescent="0.25">
      <c r="A208" s="1" t="str">
        <f>"00001490"</f>
        <v>00001490</v>
      </c>
      <c r="B208" s="2">
        <v>44.878</v>
      </c>
      <c r="C208" s="2">
        <v>67.869</v>
      </c>
      <c r="D208" s="2">
        <v>44.579000000000001</v>
      </c>
      <c r="E208" s="2">
        <v>44.792000000000002</v>
      </c>
    </row>
    <row r="209" spans="1:5" x14ac:dyDescent="0.25">
      <c r="A209" s="1" t="str">
        <f>"00001500"</f>
        <v>00001500</v>
      </c>
      <c r="B209" s="2">
        <v>119.675</v>
      </c>
      <c r="C209" s="2">
        <v>180.98400000000001</v>
      </c>
      <c r="D209" s="2">
        <v>118.877</v>
      </c>
      <c r="E209" s="2">
        <v>119.446</v>
      </c>
    </row>
    <row r="210" spans="1:5" x14ac:dyDescent="0.25">
      <c r="A210" s="1" t="str">
        <f>"00001502"</f>
        <v>00001502</v>
      </c>
      <c r="B210" s="2">
        <v>89.756</v>
      </c>
      <c r="C210" s="2">
        <v>135.738</v>
      </c>
      <c r="D210" s="2">
        <v>89.158000000000001</v>
      </c>
      <c r="E210" s="2">
        <v>89.584000000000003</v>
      </c>
    </row>
    <row r="211" spans="1:5" x14ac:dyDescent="0.25">
      <c r="A211" s="1" t="str">
        <f>"00001520"</f>
        <v>00001520</v>
      </c>
      <c r="B211" s="2">
        <v>44.878</v>
      </c>
      <c r="C211" s="2">
        <v>67.869</v>
      </c>
      <c r="D211" s="2">
        <v>44.579000000000001</v>
      </c>
      <c r="E211" s="2">
        <v>44.792000000000002</v>
      </c>
    </row>
    <row r="212" spans="1:5" x14ac:dyDescent="0.25">
      <c r="A212" s="1" t="str">
        <f>"00001522"</f>
        <v>00001522</v>
      </c>
      <c r="B212" s="2">
        <v>74.796999999999997</v>
      </c>
      <c r="C212" s="2">
        <v>113.11499999999999</v>
      </c>
      <c r="D212" s="2">
        <v>74.298000000000002</v>
      </c>
      <c r="E212" s="2">
        <v>74.653000000000006</v>
      </c>
    </row>
    <row r="213" spans="1:5" x14ac:dyDescent="0.25">
      <c r="A213" s="1" t="str">
        <f>"00001610"</f>
        <v>00001610</v>
      </c>
      <c r="B213" s="2">
        <v>74.796999999999997</v>
      </c>
      <c r="C213" s="2">
        <v>113.11499999999999</v>
      </c>
      <c r="D213" s="2">
        <v>74.298000000000002</v>
      </c>
      <c r="E213" s="2">
        <v>74.653000000000006</v>
      </c>
    </row>
    <row r="214" spans="1:5" x14ac:dyDescent="0.25">
      <c r="A214" s="1" t="str">
        <f>"00001620"</f>
        <v>00001620</v>
      </c>
      <c r="B214" s="2">
        <v>59.837000000000003</v>
      </c>
      <c r="C214" s="2">
        <v>90.492000000000004</v>
      </c>
      <c r="D214" s="2">
        <v>59.439</v>
      </c>
      <c r="E214" s="2">
        <v>59.722999999999999</v>
      </c>
    </row>
    <row r="215" spans="1:5" x14ac:dyDescent="0.25">
      <c r="A215" s="1" t="str">
        <f>"00001622"</f>
        <v>00001622</v>
      </c>
      <c r="B215" s="2">
        <v>59.837000000000003</v>
      </c>
      <c r="C215" s="2">
        <v>90.492000000000004</v>
      </c>
      <c r="D215" s="2">
        <v>59.439</v>
      </c>
      <c r="E215" s="2">
        <v>59.722999999999999</v>
      </c>
    </row>
    <row r="216" spans="1:5" x14ac:dyDescent="0.25">
      <c r="A216" s="1" t="str">
        <f>"00001630"</f>
        <v>00001630</v>
      </c>
      <c r="B216" s="2">
        <v>74.796999999999997</v>
      </c>
      <c r="C216" s="2">
        <v>113.11499999999999</v>
      </c>
      <c r="D216" s="2">
        <v>74.298000000000002</v>
      </c>
      <c r="E216" s="2">
        <v>74.653000000000006</v>
      </c>
    </row>
    <row r="217" spans="1:5" x14ac:dyDescent="0.25">
      <c r="A217" s="1" t="str">
        <f>"00001634"</f>
        <v>00001634</v>
      </c>
      <c r="B217" s="2">
        <v>134.63399999999999</v>
      </c>
      <c r="C217" s="2">
        <v>203.607</v>
      </c>
      <c r="D217" s="2">
        <v>133.73699999999999</v>
      </c>
      <c r="E217" s="2">
        <v>134.376</v>
      </c>
    </row>
    <row r="218" spans="1:5" x14ac:dyDescent="0.25">
      <c r="A218" s="1" t="str">
        <f>"00001636"</f>
        <v>00001636</v>
      </c>
      <c r="B218" s="2">
        <v>224.39</v>
      </c>
      <c r="C218" s="2">
        <v>339.34399999999999</v>
      </c>
      <c r="D218" s="2">
        <v>222.89500000000001</v>
      </c>
      <c r="E218" s="2">
        <v>223.96</v>
      </c>
    </row>
    <row r="219" spans="1:5" x14ac:dyDescent="0.25">
      <c r="A219" s="1" t="str">
        <f>"00001638"</f>
        <v>00001638</v>
      </c>
      <c r="B219" s="2">
        <v>149.59299999999999</v>
      </c>
      <c r="C219" s="2">
        <v>226.23</v>
      </c>
      <c r="D219" s="2">
        <v>148.596</v>
      </c>
      <c r="E219" s="2">
        <v>149.30699999999999</v>
      </c>
    </row>
    <row r="220" spans="1:5" x14ac:dyDescent="0.25">
      <c r="A220" s="1" t="str">
        <f>"00001650"</f>
        <v>00001650</v>
      </c>
      <c r="B220" s="2">
        <v>89.756</v>
      </c>
      <c r="C220" s="2">
        <v>135.738</v>
      </c>
      <c r="D220" s="2">
        <v>89.158000000000001</v>
      </c>
      <c r="E220" s="2">
        <v>89.584000000000003</v>
      </c>
    </row>
    <row r="221" spans="1:5" x14ac:dyDescent="0.25">
      <c r="A221" s="1" t="str">
        <f>"00001652"</f>
        <v>00001652</v>
      </c>
      <c r="B221" s="2">
        <v>149.59299999999999</v>
      </c>
      <c r="C221" s="2">
        <v>226.23</v>
      </c>
      <c r="D221" s="2">
        <v>148.596</v>
      </c>
      <c r="E221" s="2">
        <v>149.30699999999999</v>
      </c>
    </row>
    <row r="222" spans="1:5" x14ac:dyDescent="0.25">
      <c r="A222" s="1" t="str">
        <f>"00001654"</f>
        <v>00001654</v>
      </c>
      <c r="B222" s="2">
        <v>119.675</v>
      </c>
      <c r="C222" s="2">
        <v>180.98400000000001</v>
      </c>
      <c r="D222" s="2">
        <v>118.877</v>
      </c>
      <c r="E222" s="2">
        <v>119.446</v>
      </c>
    </row>
    <row r="223" spans="1:5" x14ac:dyDescent="0.25">
      <c r="A223" s="1" t="str">
        <f>"00001656"</f>
        <v>00001656</v>
      </c>
      <c r="B223" s="2">
        <v>149.59299999999999</v>
      </c>
      <c r="C223" s="2">
        <v>226.23</v>
      </c>
      <c r="D223" s="2">
        <v>148.596</v>
      </c>
      <c r="E223" s="2">
        <v>149.30699999999999</v>
      </c>
    </row>
    <row r="224" spans="1:5" x14ac:dyDescent="0.25">
      <c r="A224" s="1" t="str">
        <f>"00001670"</f>
        <v>00001670</v>
      </c>
      <c r="B224" s="2">
        <v>59.837000000000003</v>
      </c>
      <c r="C224" s="2">
        <v>90.492000000000004</v>
      </c>
      <c r="D224" s="2">
        <v>59.439</v>
      </c>
      <c r="E224" s="2">
        <v>59.722999999999999</v>
      </c>
    </row>
    <row r="225" spans="1:5" x14ac:dyDescent="0.25">
      <c r="A225" s="1" t="str">
        <f>"00001680"</f>
        <v>00001680</v>
      </c>
      <c r="B225" s="2">
        <v>44.878</v>
      </c>
      <c r="C225" s="2">
        <v>67.869</v>
      </c>
      <c r="D225" s="2">
        <v>44.579000000000001</v>
      </c>
      <c r="E225" s="2">
        <v>44.792000000000002</v>
      </c>
    </row>
    <row r="226" spans="1:5" x14ac:dyDescent="0.25">
      <c r="A226" s="1" t="str">
        <f>"00001710"</f>
        <v>00001710</v>
      </c>
      <c r="B226" s="2">
        <v>44.878</v>
      </c>
      <c r="C226" s="2">
        <v>67.869</v>
      </c>
      <c r="D226" s="2">
        <v>44.579000000000001</v>
      </c>
      <c r="E226" s="2">
        <v>44.792000000000002</v>
      </c>
    </row>
    <row r="227" spans="1:5" x14ac:dyDescent="0.25">
      <c r="A227" s="1" t="str">
        <f>"00001712"</f>
        <v>00001712</v>
      </c>
      <c r="B227" s="2">
        <v>74.796999999999997</v>
      </c>
      <c r="C227" s="2">
        <v>113.11499999999999</v>
      </c>
      <c r="D227" s="2">
        <v>74.298000000000002</v>
      </c>
      <c r="E227" s="2">
        <v>74.653000000000006</v>
      </c>
    </row>
    <row r="228" spans="1:5" x14ac:dyDescent="0.25">
      <c r="A228" s="1" t="str">
        <f>"00001714"</f>
        <v>00001714</v>
      </c>
      <c r="B228" s="2">
        <v>74.796999999999997</v>
      </c>
      <c r="C228" s="2">
        <v>113.11499999999999</v>
      </c>
      <c r="D228" s="2">
        <v>74.298000000000002</v>
      </c>
      <c r="E228" s="2">
        <v>74.653000000000006</v>
      </c>
    </row>
    <row r="229" spans="1:5" x14ac:dyDescent="0.25">
      <c r="A229" s="1" t="str">
        <f>"00001716"</f>
        <v>00001716</v>
      </c>
      <c r="B229" s="2">
        <v>74.796999999999997</v>
      </c>
      <c r="C229" s="2">
        <v>113.11499999999999</v>
      </c>
      <c r="D229" s="2">
        <v>74.298000000000002</v>
      </c>
      <c r="E229" s="2">
        <v>74.653000000000006</v>
      </c>
    </row>
    <row r="230" spans="1:5" x14ac:dyDescent="0.25">
      <c r="A230" s="1" t="str">
        <f>"00001730"</f>
        <v>00001730</v>
      </c>
      <c r="B230" s="2">
        <v>44.878</v>
      </c>
      <c r="C230" s="2">
        <v>67.869</v>
      </c>
      <c r="D230" s="2">
        <v>44.579000000000001</v>
      </c>
      <c r="E230" s="2">
        <v>44.792000000000002</v>
      </c>
    </row>
    <row r="231" spans="1:5" x14ac:dyDescent="0.25">
      <c r="A231" s="1" t="str">
        <f>"00001732"</f>
        <v>00001732</v>
      </c>
      <c r="B231" s="2">
        <v>44.878</v>
      </c>
      <c r="C231" s="2">
        <v>67.869</v>
      </c>
      <c r="D231" s="2">
        <v>44.579000000000001</v>
      </c>
      <c r="E231" s="2">
        <v>44.792000000000002</v>
      </c>
    </row>
    <row r="232" spans="1:5" x14ac:dyDescent="0.25">
      <c r="A232" s="1" t="str">
        <f>"00001740"</f>
        <v>00001740</v>
      </c>
      <c r="B232" s="2">
        <v>59.837000000000003</v>
      </c>
      <c r="C232" s="2">
        <v>90.492000000000004</v>
      </c>
      <c r="D232" s="2">
        <v>59.439</v>
      </c>
      <c r="E232" s="2">
        <v>59.722999999999999</v>
      </c>
    </row>
    <row r="233" spans="1:5" x14ac:dyDescent="0.25">
      <c r="A233" s="1" t="str">
        <f>"00001742"</f>
        <v>00001742</v>
      </c>
      <c r="B233" s="2">
        <v>74.796999999999997</v>
      </c>
      <c r="C233" s="2">
        <v>113.11499999999999</v>
      </c>
      <c r="D233" s="2">
        <v>74.298000000000002</v>
      </c>
      <c r="E233" s="2">
        <v>74.653000000000006</v>
      </c>
    </row>
    <row r="234" spans="1:5" x14ac:dyDescent="0.25">
      <c r="A234" s="1" t="str">
        <f>"00001744"</f>
        <v>00001744</v>
      </c>
      <c r="B234" s="2">
        <v>74.796999999999997</v>
      </c>
      <c r="C234" s="2">
        <v>113.11499999999999</v>
      </c>
      <c r="D234" s="2">
        <v>74.298000000000002</v>
      </c>
      <c r="E234" s="2">
        <v>74.653000000000006</v>
      </c>
    </row>
    <row r="235" spans="1:5" x14ac:dyDescent="0.25">
      <c r="A235" s="1" t="str">
        <f>"00001756"</f>
        <v>00001756</v>
      </c>
      <c r="B235" s="2">
        <v>89.756</v>
      </c>
      <c r="C235" s="2">
        <v>135.738</v>
      </c>
      <c r="D235" s="2">
        <v>89.158000000000001</v>
      </c>
      <c r="E235" s="2">
        <v>89.584000000000003</v>
      </c>
    </row>
    <row r="236" spans="1:5" x14ac:dyDescent="0.25">
      <c r="A236" s="1" t="str">
        <f>"00001758"</f>
        <v>00001758</v>
      </c>
      <c r="B236" s="2">
        <v>74.796999999999997</v>
      </c>
      <c r="C236" s="2">
        <v>113.11499999999999</v>
      </c>
      <c r="D236" s="2">
        <v>74.298000000000002</v>
      </c>
      <c r="E236" s="2">
        <v>74.653000000000006</v>
      </c>
    </row>
    <row r="237" spans="1:5" x14ac:dyDescent="0.25">
      <c r="A237" s="1" t="str">
        <f>"00001760"</f>
        <v>00001760</v>
      </c>
      <c r="B237" s="2">
        <v>104.715</v>
      </c>
      <c r="C237" s="2">
        <v>158.36099999999999</v>
      </c>
      <c r="D237" s="2">
        <v>104.018</v>
      </c>
      <c r="E237" s="2">
        <v>104.515</v>
      </c>
    </row>
    <row r="238" spans="1:5" x14ac:dyDescent="0.25">
      <c r="A238" s="1" t="str">
        <f>"00001770"</f>
        <v>00001770</v>
      </c>
      <c r="B238" s="2">
        <v>89.756</v>
      </c>
      <c r="C238" s="2">
        <v>135.738</v>
      </c>
      <c r="D238" s="2">
        <v>89.158000000000001</v>
      </c>
      <c r="E238" s="2">
        <v>89.584000000000003</v>
      </c>
    </row>
    <row r="239" spans="1:5" x14ac:dyDescent="0.25">
      <c r="A239" s="1" t="str">
        <f>"00001772"</f>
        <v>00001772</v>
      </c>
      <c r="B239" s="2">
        <v>89.756</v>
      </c>
      <c r="C239" s="2">
        <v>135.738</v>
      </c>
      <c r="D239" s="2">
        <v>89.158000000000001</v>
      </c>
      <c r="E239" s="2">
        <v>89.584000000000003</v>
      </c>
    </row>
    <row r="240" spans="1:5" x14ac:dyDescent="0.25">
      <c r="A240" s="1" t="str">
        <f>"00001780"</f>
        <v>00001780</v>
      </c>
      <c r="B240" s="2">
        <v>44.878</v>
      </c>
      <c r="C240" s="2">
        <v>67.869</v>
      </c>
      <c r="D240" s="2">
        <v>44.579000000000001</v>
      </c>
      <c r="E240" s="2">
        <v>44.792000000000002</v>
      </c>
    </row>
    <row r="241" spans="1:5" x14ac:dyDescent="0.25">
      <c r="A241" s="1" t="str">
        <f>"00001782"</f>
        <v>00001782</v>
      </c>
      <c r="B241" s="2">
        <v>59.837000000000003</v>
      </c>
      <c r="C241" s="2">
        <v>90.492000000000004</v>
      </c>
      <c r="D241" s="2">
        <v>59.439</v>
      </c>
      <c r="E241" s="2">
        <v>59.722999999999999</v>
      </c>
    </row>
    <row r="242" spans="1:5" x14ac:dyDescent="0.25">
      <c r="A242" s="1" t="str">
        <f>"00001810"</f>
        <v>00001810</v>
      </c>
      <c r="B242" s="2">
        <v>44.878</v>
      </c>
      <c r="C242" s="2">
        <v>67.869</v>
      </c>
      <c r="D242" s="2">
        <v>44.579000000000001</v>
      </c>
      <c r="E242" s="2">
        <v>44.792000000000002</v>
      </c>
    </row>
    <row r="243" spans="1:5" x14ac:dyDescent="0.25">
      <c r="A243" s="1" t="str">
        <f>"00001820"</f>
        <v>00001820</v>
      </c>
      <c r="B243" s="2">
        <v>44.878</v>
      </c>
      <c r="C243" s="2">
        <v>67.869</v>
      </c>
      <c r="D243" s="2">
        <v>44.579000000000001</v>
      </c>
      <c r="E243" s="2">
        <v>44.792000000000002</v>
      </c>
    </row>
    <row r="244" spans="1:5" x14ac:dyDescent="0.25">
      <c r="A244" s="1" t="str">
        <f>"00001829"</f>
        <v>00001829</v>
      </c>
      <c r="B244" s="2">
        <v>44.878</v>
      </c>
      <c r="C244" s="2">
        <v>67.869</v>
      </c>
      <c r="D244" s="2">
        <v>44.579000000000001</v>
      </c>
      <c r="E244" s="2">
        <v>44.792000000000002</v>
      </c>
    </row>
    <row r="245" spans="1:5" x14ac:dyDescent="0.25">
      <c r="A245" s="1" t="str">
        <f>"00001830"</f>
        <v>00001830</v>
      </c>
      <c r="B245" s="2">
        <v>44.878</v>
      </c>
      <c r="C245" s="2">
        <v>67.869</v>
      </c>
      <c r="D245" s="2">
        <v>44.579000000000001</v>
      </c>
      <c r="E245" s="2">
        <v>44.792000000000002</v>
      </c>
    </row>
    <row r="246" spans="1:5" x14ac:dyDescent="0.25">
      <c r="A246" s="1" t="str">
        <f>"00001832"</f>
        <v>00001832</v>
      </c>
      <c r="B246" s="2">
        <v>89.756</v>
      </c>
      <c r="C246" s="2">
        <v>135.738</v>
      </c>
      <c r="D246" s="2">
        <v>89.158000000000001</v>
      </c>
      <c r="E246" s="2">
        <v>89.584000000000003</v>
      </c>
    </row>
    <row r="247" spans="1:5" x14ac:dyDescent="0.25">
      <c r="A247" s="1" t="str">
        <f>"00001840"</f>
        <v>00001840</v>
      </c>
      <c r="B247" s="2">
        <v>89.756</v>
      </c>
      <c r="C247" s="2">
        <v>135.738</v>
      </c>
      <c r="D247" s="2">
        <v>89.158000000000001</v>
      </c>
      <c r="E247" s="2">
        <v>89.584000000000003</v>
      </c>
    </row>
    <row r="248" spans="1:5" x14ac:dyDescent="0.25">
      <c r="A248" s="1" t="str">
        <f>"00001842"</f>
        <v>00001842</v>
      </c>
      <c r="B248" s="2">
        <v>89.756</v>
      </c>
      <c r="C248" s="2">
        <v>135.738</v>
      </c>
      <c r="D248" s="2">
        <v>89.158000000000001</v>
      </c>
      <c r="E248" s="2">
        <v>89.584000000000003</v>
      </c>
    </row>
    <row r="249" spans="1:5" x14ac:dyDescent="0.25">
      <c r="A249" s="1" t="str">
        <f>"00001844"</f>
        <v>00001844</v>
      </c>
      <c r="B249" s="2">
        <v>89.756</v>
      </c>
      <c r="C249" s="2">
        <v>135.738</v>
      </c>
      <c r="D249" s="2">
        <v>89.158000000000001</v>
      </c>
      <c r="E249" s="2">
        <v>89.584000000000003</v>
      </c>
    </row>
    <row r="250" spans="1:5" x14ac:dyDescent="0.25">
      <c r="A250" s="1" t="str">
        <f>"00001850"</f>
        <v>00001850</v>
      </c>
      <c r="B250" s="2">
        <v>44.878</v>
      </c>
      <c r="C250" s="2">
        <v>67.869</v>
      </c>
      <c r="D250" s="2">
        <v>44.579000000000001</v>
      </c>
      <c r="E250" s="2">
        <v>44.792000000000002</v>
      </c>
    </row>
    <row r="251" spans="1:5" x14ac:dyDescent="0.25">
      <c r="A251" s="1" t="str">
        <f>"00001852"</f>
        <v>00001852</v>
      </c>
      <c r="B251" s="2">
        <v>59.837000000000003</v>
      </c>
      <c r="C251" s="2">
        <v>90.492000000000004</v>
      </c>
      <c r="D251" s="2">
        <v>59.439</v>
      </c>
      <c r="E251" s="2">
        <v>59.722999999999999</v>
      </c>
    </row>
    <row r="252" spans="1:5" x14ac:dyDescent="0.25">
      <c r="A252" s="1" t="str">
        <f>"00001860"</f>
        <v>00001860</v>
      </c>
      <c r="B252" s="2">
        <v>44.878</v>
      </c>
      <c r="C252" s="2">
        <v>67.869</v>
      </c>
      <c r="D252" s="2">
        <v>44.579000000000001</v>
      </c>
      <c r="E252" s="2">
        <v>44.792000000000002</v>
      </c>
    </row>
    <row r="253" spans="1:5" x14ac:dyDescent="0.25">
      <c r="A253" s="1" t="str">
        <f>"00001916"</f>
        <v>00001916</v>
      </c>
      <c r="B253" s="2">
        <v>74.796999999999997</v>
      </c>
      <c r="C253" s="2">
        <v>113.11499999999999</v>
      </c>
      <c r="D253" s="2">
        <v>74.298000000000002</v>
      </c>
      <c r="E253" s="2">
        <v>74.653000000000006</v>
      </c>
    </row>
    <row r="254" spans="1:5" x14ac:dyDescent="0.25">
      <c r="A254" s="1" t="str">
        <f>"00001920"</f>
        <v>00001920</v>
      </c>
      <c r="B254" s="2">
        <v>104.715</v>
      </c>
      <c r="C254" s="2">
        <v>158.36099999999999</v>
      </c>
      <c r="D254" s="2">
        <v>104.018</v>
      </c>
      <c r="E254" s="2">
        <v>104.515</v>
      </c>
    </row>
    <row r="255" spans="1:5" x14ac:dyDescent="0.25">
      <c r="A255" s="1" t="str">
        <f>"00001922"</f>
        <v>00001922</v>
      </c>
      <c r="B255" s="2">
        <v>104.715</v>
      </c>
      <c r="C255" s="2">
        <v>158.36099999999999</v>
      </c>
      <c r="D255" s="2">
        <v>104.018</v>
      </c>
      <c r="E255" s="2">
        <v>104.515</v>
      </c>
    </row>
    <row r="256" spans="1:5" x14ac:dyDescent="0.25">
      <c r="A256" s="1" t="str">
        <f>"00001924"</f>
        <v>00001924</v>
      </c>
      <c r="B256" s="2">
        <v>89.756</v>
      </c>
      <c r="C256" s="2">
        <v>135.738</v>
      </c>
      <c r="D256" s="2">
        <v>89.158000000000001</v>
      </c>
      <c r="E256" s="2">
        <v>89.584000000000003</v>
      </c>
    </row>
    <row r="257" spans="1:5" x14ac:dyDescent="0.25">
      <c r="A257" s="1" t="str">
        <f>"00001925"</f>
        <v>00001925</v>
      </c>
      <c r="B257" s="2">
        <v>119.675</v>
      </c>
      <c r="C257" s="2">
        <v>180.98400000000001</v>
      </c>
      <c r="D257" s="2">
        <v>118.877</v>
      </c>
      <c r="E257" s="2">
        <v>119.446</v>
      </c>
    </row>
    <row r="258" spans="1:5" x14ac:dyDescent="0.25">
      <c r="A258" s="1" t="str">
        <f>"00001926"</f>
        <v>00001926</v>
      </c>
      <c r="B258" s="2">
        <v>149.59299999999999</v>
      </c>
      <c r="C258" s="2">
        <v>226.23</v>
      </c>
      <c r="D258" s="2">
        <v>148.596</v>
      </c>
      <c r="E258" s="2">
        <v>149.30699999999999</v>
      </c>
    </row>
    <row r="259" spans="1:5" x14ac:dyDescent="0.25">
      <c r="A259" s="1" t="str">
        <f>"00001930"</f>
        <v>00001930</v>
      </c>
      <c r="B259" s="2">
        <v>74.796999999999997</v>
      </c>
      <c r="C259" s="2">
        <v>113.11499999999999</v>
      </c>
      <c r="D259" s="2">
        <v>74.298000000000002</v>
      </c>
      <c r="E259" s="2">
        <v>74.653000000000006</v>
      </c>
    </row>
    <row r="260" spans="1:5" x14ac:dyDescent="0.25">
      <c r="A260" s="1" t="str">
        <f>"00001931"</f>
        <v>00001931</v>
      </c>
      <c r="B260" s="2">
        <v>104.715</v>
      </c>
      <c r="C260" s="2">
        <v>158.36099999999999</v>
      </c>
      <c r="D260" s="2">
        <v>104.018</v>
      </c>
      <c r="E260" s="2">
        <v>104.515</v>
      </c>
    </row>
    <row r="261" spans="1:5" x14ac:dyDescent="0.25">
      <c r="A261" s="1" t="str">
        <f>"00001932"</f>
        <v>00001932</v>
      </c>
      <c r="B261" s="2">
        <v>104.715</v>
      </c>
      <c r="C261" s="2">
        <v>158.36099999999999</v>
      </c>
      <c r="D261" s="2">
        <v>104.018</v>
      </c>
      <c r="E261" s="2">
        <v>104.515</v>
      </c>
    </row>
    <row r="262" spans="1:5" x14ac:dyDescent="0.25">
      <c r="A262" s="1" t="str">
        <f>"00001933"</f>
        <v>00001933</v>
      </c>
      <c r="B262" s="2">
        <v>119.675</v>
      </c>
      <c r="C262" s="2">
        <v>180.98400000000001</v>
      </c>
      <c r="D262" s="2">
        <v>118.877</v>
      </c>
      <c r="E262" s="2">
        <v>119.446</v>
      </c>
    </row>
    <row r="263" spans="1:5" x14ac:dyDescent="0.25">
      <c r="A263" s="1" t="str">
        <f>"00001937"</f>
        <v>00001937</v>
      </c>
      <c r="B263" s="2">
        <v>119.675</v>
      </c>
      <c r="C263" s="2">
        <v>180.98400000000001</v>
      </c>
      <c r="D263" s="2">
        <v>118.877</v>
      </c>
      <c r="E263" s="2">
        <v>119.44499999999999</v>
      </c>
    </row>
    <row r="264" spans="1:5" x14ac:dyDescent="0.25">
      <c r="A264" s="1" t="str">
        <f>"00001938"</f>
        <v>00001938</v>
      </c>
      <c r="B264" s="2">
        <v>119.675</v>
      </c>
      <c r="C264" s="2">
        <v>180.98400000000001</v>
      </c>
      <c r="D264" s="2">
        <v>118.877</v>
      </c>
      <c r="E264" s="2">
        <v>119.44499999999999</v>
      </c>
    </row>
    <row r="265" spans="1:5" x14ac:dyDescent="0.25">
      <c r="A265" s="1" t="str">
        <f>"00001939"</f>
        <v>00001939</v>
      </c>
      <c r="B265" s="2">
        <v>119.675</v>
      </c>
      <c r="C265" s="2">
        <v>180.98400000000001</v>
      </c>
      <c r="D265" s="2">
        <v>118.877</v>
      </c>
      <c r="E265" s="2">
        <v>119.44499999999999</v>
      </c>
    </row>
    <row r="266" spans="1:5" x14ac:dyDescent="0.25">
      <c r="A266" s="1" t="str">
        <f>"00001940"</f>
        <v>00001940</v>
      </c>
      <c r="B266" s="2">
        <v>119.675</v>
      </c>
      <c r="C266" s="2">
        <v>180.98400000000001</v>
      </c>
      <c r="D266" s="2">
        <v>118.877</v>
      </c>
      <c r="E266" s="2">
        <v>119.44499999999999</v>
      </c>
    </row>
    <row r="267" spans="1:5" x14ac:dyDescent="0.25">
      <c r="A267" s="1" t="str">
        <f>"00001941"</f>
        <v>00001941</v>
      </c>
      <c r="B267" s="2">
        <v>119.675</v>
      </c>
      <c r="C267" s="2">
        <v>180.98400000000001</v>
      </c>
      <c r="D267" s="2">
        <v>118.877</v>
      </c>
      <c r="E267" s="2">
        <v>119.44499999999999</v>
      </c>
    </row>
    <row r="268" spans="1:5" x14ac:dyDescent="0.25">
      <c r="A268" s="1" t="str">
        <f>"00001942"</f>
        <v>00001942</v>
      </c>
      <c r="B268" s="2">
        <v>119.675</v>
      </c>
      <c r="C268" s="2">
        <v>180.98400000000001</v>
      </c>
      <c r="D268" s="2">
        <v>118.877</v>
      </c>
      <c r="E268" s="2">
        <v>119.44499999999999</v>
      </c>
    </row>
    <row r="269" spans="1:5" x14ac:dyDescent="0.25">
      <c r="A269" s="1" t="str">
        <f>"00001951"</f>
        <v>00001951</v>
      </c>
      <c r="B269" s="2">
        <v>44.878</v>
      </c>
      <c r="C269" s="2">
        <v>67.869</v>
      </c>
      <c r="D269" s="2">
        <v>44.579000000000001</v>
      </c>
      <c r="E269" s="2">
        <v>44.792000000000002</v>
      </c>
    </row>
    <row r="270" spans="1:5" x14ac:dyDescent="0.25">
      <c r="A270" s="1" t="str">
        <f>"00001952"</f>
        <v>00001952</v>
      </c>
      <c r="B270" s="2">
        <v>74.796999999999997</v>
      </c>
      <c r="C270" s="2">
        <v>113.11499999999999</v>
      </c>
      <c r="D270" s="2">
        <v>74.298000000000002</v>
      </c>
      <c r="E270" s="2">
        <v>74.653000000000006</v>
      </c>
    </row>
    <row r="271" spans="1:5" x14ac:dyDescent="0.25">
      <c r="A271" s="1" t="str">
        <f>"00001953"</f>
        <v>00001953</v>
      </c>
      <c r="B271" s="2">
        <v>14.959</v>
      </c>
      <c r="C271" s="2">
        <v>22.623000000000001</v>
      </c>
      <c r="D271" s="2">
        <v>14.859</v>
      </c>
      <c r="E271" s="2">
        <v>14.93</v>
      </c>
    </row>
    <row r="272" spans="1:5" x14ac:dyDescent="0.25">
      <c r="A272" s="1" t="str">
        <f>"00001958"</f>
        <v>00001958</v>
      </c>
      <c r="B272" s="2">
        <v>74.796999999999997</v>
      </c>
      <c r="C272" s="2">
        <v>113.11499999999999</v>
      </c>
      <c r="D272" s="2">
        <v>74.298000000000002</v>
      </c>
      <c r="E272" s="2">
        <v>74.653000000000006</v>
      </c>
    </row>
    <row r="273" spans="1:5" x14ac:dyDescent="0.25">
      <c r="A273" s="1" t="str">
        <f>"00001960"</f>
        <v>00001960</v>
      </c>
      <c r="B273" s="2">
        <v>74.796999999999997</v>
      </c>
      <c r="C273" s="2">
        <v>113.11499999999999</v>
      </c>
      <c r="D273" s="2">
        <v>74.298000000000002</v>
      </c>
      <c r="E273" s="2">
        <v>74.653000000000006</v>
      </c>
    </row>
    <row r="274" spans="1:5" x14ac:dyDescent="0.25">
      <c r="A274" s="1" t="str">
        <f>"00001961"</f>
        <v>00001961</v>
      </c>
      <c r="B274" s="2">
        <v>104.715</v>
      </c>
      <c r="C274" s="2">
        <v>158.36099999999999</v>
      </c>
      <c r="D274" s="2">
        <v>104.018</v>
      </c>
      <c r="E274" s="2">
        <v>104.515</v>
      </c>
    </row>
    <row r="275" spans="1:5" x14ac:dyDescent="0.25">
      <c r="A275" s="1" t="str">
        <f>"00001962"</f>
        <v>00001962</v>
      </c>
      <c r="B275" s="2">
        <v>119.675</v>
      </c>
      <c r="C275" s="2">
        <v>180.98400000000001</v>
      </c>
      <c r="D275" s="2">
        <v>118.877</v>
      </c>
      <c r="E275" s="2">
        <v>119.446</v>
      </c>
    </row>
    <row r="276" spans="1:5" x14ac:dyDescent="0.25">
      <c r="A276" s="1" t="str">
        <f>"00001963"</f>
        <v>00001963</v>
      </c>
      <c r="B276" s="2">
        <v>149.59299999999999</v>
      </c>
      <c r="C276" s="2">
        <v>226.23</v>
      </c>
      <c r="D276" s="2">
        <v>148.596</v>
      </c>
      <c r="E276" s="2">
        <v>149.30699999999999</v>
      </c>
    </row>
    <row r="277" spans="1:5" x14ac:dyDescent="0.25">
      <c r="A277" s="1" t="str">
        <f>"00001965"</f>
        <v>00001965</v>
      </c>
      <c r="B277" s="2">
        <v>59.837000000000003</v>
      </c>
      <c r="C277" s="2">
        <v>90.492000000000004</v>
      </c>
      <c r="D277" s="2">
        <v>59.439</v>
      </c>
      <c r="E277" s="2">
        <v>59.722999999999999</v>
      </c>
    </row>
    <row r="278" spans="1:5" x14ac:dyDescent="0.25">
      <c r="A278" s="1" t="str">
        <f>"00001966"</f>
        <v>00001966</v>
      </c>
      <c r="B278" s="2">
        <v>59.837000000000003</v>
      </c>
      <c r="C278" s="2">
        <v>90.492000000000004</v>
      </c>
      <c r="D278" s="2">
        <v>59.439</v>
      </c>
      <c r="E278" s="2">
        <v>59.722999999999999</v>
      </c>
    </row>
    <row r="279" spans="1:5" x14ac:dyDescent="0.25">
      <c r="A279" s="1" t="str">
        <f>"00001967"</f>
        <v>00001967</v>
      </c>
      <c r="B279" s="2">
        <v>74.796999999999997</v>
      </c>
      <c r="C279" s="2">
        <v>113.11499999999999</v>
      </c>
      <c r="D279" s="2">
        <v>74.298000000000002</v>
      </c>
      <c r="E279" s="2">
        <v>74.653000000000006</v>
      </c>
    </row>
    <row r="280" spans="1:5" x14ac:dyDescent="0.25">
      <c r="A280" s="1" t="str">
        <f>"00001968"</f>
        <v>00001968</v>
      </c>
      <c r="B280" s="2">
        <v>44.878</v>
      </c>
      <c r="C280" s="2">
        <v>67.869</v>
      </c>
      <c r="D280" s="2">
        <v>44.579000000000001</v>
      </c>
      <c r="E280" s="2">
        <v>44.792000000000002</v>
      </c>
    </row>
    <row r="281" spans="1:5" x14ac:dyDescent="0.25">
      <c r="A281" s="1" t="str">
        <f>"00001969"</f>
        <v>00001969</v>
      </c>
      <c r="B281" s="2">
        <v>74.796999999999997</v>
      </c>
      <c r="C281" s="2">
        <v>113.11499999999999</v>
      </c>
      <c r="D281" s="2">
        <v>74.298000000000002</v>
      </c>
      <c r="E281" s="2">
        <v>74.653000000000006</v>
      </c>
    </row>
    <row r="282" spans="1:5" x14ac:dyDescent="0.25">
      <c r="A282" s="1" t="str">
        <f>"00001990"</f>
        <v>00001990</v>
      </c>
      <c r="B282" s="2">
        <v>104.715</v>
      </c>
      <c r="C282" s="2">
        <v>158.36099999999999</v>
      </c>
      <c r="D282" s="2">
        <v>104.018</v>
      </c>
      <c r="E282" s="2">
        <v>104.515</v>
      </c>
    </row>
    <row r="283" spans="1:5" x14ac:dyDescent="0.25">
      <c r="A283" s="1" t="str">
        <f>"00001991"</f>
        <v>00001991</v>
      </c>
      <c r="B283" s="2">
        <v>44.878</v>
      </c>
      <c r="C283" s="2">
        <v>67.869</v>
      </c>
      <c r="D283" s="2">
        <v>44.579000000000001</v>
      </c>
      <c r="E283" s="2">
        <v>44.792000000000002</v>
      </c>
    </row>
    <row r="284" spans="1:5" x14ac:dyDescent="0.25">
      <c r="A284" s="1" t="str">
        <f>"00001992"</f>
        <v>00001992</v>
      </c>
      <c r="B284" s="2">
        <v>74.796999999999997</v>
      </c>
      <c r="C284" s="2">
        <v>113.11499999999999</v>
      </c>
      <c r="D284" s="2">
        <v>74.298000000000002</v>
      </c>
      <c r="E284" s="2">
        <v>74.653000000000006</v>
      </c>
    </row>
    <row r="285" spans="1:5" x14ac:dyDescent="0.25">
      <c r="A285" s="1" t="str">
        <f>"00001996"</f>
        <v>00001996</v>
      </c>
      <c r="B285" s="2">
        <v>44.878</v>
      </c>
      <c r="C285" s="2">
        <v>67.869</v>
      </c>
      <c r="D285" s="2">
        <v>44.579000000000001</v>
      </c>
      <c r="E285" s="2">
        <v>44.792000000000002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>2024-07-01T05:00:00+00:00</DHHSInternetEffectiveDate>
    <DHHSInternetTopic xmlns="32249c65-da49-47e9-984a-f0159a6f027c" xsi:nil="true"/>
    <DHHSInternetPCM xmlns="32249c65-da49-47e9-984a-f0159a6f027c">
      <Value>2</Value>
    </DHHSInternetPCM>
    <DHHSInternetDivision xmlns="32249c65-da49-47e9-984a-f0159a6f027c">Medicaid &amp; Long-Term Care</DHHSInternetDivision>
    <Fee_x0020_Schedule xmlns="76d38050-7b15-4892-beee-6b8430b169cf">Anesthesia</Fee_x0020_Schedule>
    <DHHSInternetWCP xmlns="32249c65-da49-47e9-984a-f0159a6f027c"/>
    <Effective_x0020_Date xmlns="76d38050-7b15-4892-beee-6b8430b169cf">2024-07-01T05:00:00+00:00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DA71D70-FF11-4FD0-ADD4-225FF78B0D41}"/>
</file>

<file path=customXml/itemProps2.xml><?xml version="1.0" encoding="utf-8"?>
<ds:datastoreItem xmlns:ds="http://schemas.openxmlformats.org/officeDocument/2006/customXml" ds:itemID="{5467791D-3919-4E9B-8C06-B32D85209E63}"/>
</file>

<file path=customXml/itemProps3.xml><?xml version="1.0" encoding="utf-8"?>
<ds:datastoreItem xmlns:ds="http://schemas.openxmlformats.org/officeDocument/2006/customXml" ds:itemID="{4030A762-BAA9-428A-9AD3-98E908291B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03_202406031001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Hart, Suzanne</cp:lastModifiedBy>
  <dcterms:created xsi:type="dcterms:W3CDTF">2024-06-03T16:38:43Z</dcterms:created>
  <dcterms:modified xsi:type="dcterms:W3CDTF">2024-06-10T18:48:58Z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61300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